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становки и панно" sheetId="1" r:id="rId4"/>
    <sheet state="visible" name="Остановки DimКП#1" sheetId="2" r:id="rId5"/>
    <sheet state="visible" name="Остановки DIM#1 " sheetId="3" r:id="rId6"/>
    <sheet state="visible" name="Остановки Dim#2 " sheetId="4" r:id="rId7"/>
    <sheet state="visible" name="Трамвайные остановки Г-образные" sheetId="5" r:id="rId8"/>
    <sheet state="visible" name="Трамвайные остановки продольные" sheetId="6" r:id="rId9"/>
  </sheets>
  <definedNames/>
  <calcPr/>
</workbook>
</file>

<file path=xl/sharedStrings.xml><?xml version="1.0" encoding="utf-8"?>
<sst xmlns="http://schemas.openxmlformats.org/spreadsheetml/2006/main" count="1694" uniqueCount="1086">
  <si>
    <t xml:space="preserve">КОНТАКТЫ: тел.: (861) 246-33-36, (901) 490-46-46 ra-matina@mail.ru           www.ra-matina.ru </t>
  </si>
  <si>
    <t>РАЗМЕЩЕНИЕ НАРУЖНОЙ РЕКЛАМЫ</t>
  </si>
  <si>
    <t>!!! КРАСНОДАР     КРАСНОДАРСКИЙ КРАЙ     ЮФО     РОССИЯ!!!</t>
  </si>
  <si>
    <t>код</t>
  </si>
  <si>
    <t>Адрес</t>
  </si>
  <si>
    <t>Ссылка на сайт</t>
  </si>
  <si>
    <t>Сторона</t>
  </si>
  <si>
    <t>Вид конструкции</t>
  </si>
  <si>
    <t>ЦЕНА</t>
  </si>
  <si>
    <t>АДРЕСНАЯ ПРОГРАММА (Остановки/панно) *СТАТУС СТОРОН УТОЧНЯЙТЕ У МЕНЕДЖЕРА</t>
  </si>
  <si>
    <t xml:space="preserve">Печать - 3800р.; Монтаж - 1500р. </t>
  </si>
  <si>
    <t>pan001</t>
  </si>
  <si>
    <t xml:space="preserve">Ставропольская – ост. Вишняковой. Поверхность 1,2,3 первая от перехода 
</t>
  </si>
  <si>
    <t>Внешняя</t>
  </si>
  <si>
    <t>Панно 4.4х1,88 м</t>
  </si>
  <si>
    <t>pan002</t>
  </si>
  <si>
    <t>Ставропольская – ост. Вишняковой. Поверхность 7,8,9</t>
  </si>
  <si>
    <t>pan003</t>
  </si>
  <si>
    <t>Ставропольская – ост. Павлова. Поверхность 1,2,3</t>
  </si>
  <si>
    <t>pan004</t>
  </si>
  <si>
    <t>Ставропольская – ост. Павлова. Поверхность 4,5,6</t>
  </si>
  <si>
    <t>pan005</t>
  </si>
  <si>
    <t>Ставропольская – ост. Павлова. Поверхность 7,8,9</t>
  </si>
  <si>
    <t xml:space="preserve">Панно </t>
  </si>
  <si>
    <t>pan006</t>
  </si>
  <si>
    <t>pan007</t>
  </si>
  <si>
    <t>pan008</t>
  </si>
  <si>
    <t>Панно 4.04 х1,88 м</t>
  </si>
  <si>
    <t>pan009</t>
  </si>
  <si>
    <t>Ставропольская – ост. Павлова. Поверхность 10,11,12</t>
  </si>
  <si>
    <t>pan010</t>
  </si>
  <si>
    <t>Ставропольская – ост. Шевченко. Поверхность 1,2,3</t>
  </si>
  <si>
    <t>pan011</t>
  </si>
  <si>
    <t>Ставропольская – ост. Шевченко. Поверхность 4,5,6</t>
  </si>
  <si>
    <t>pan012</t>
  </si>
  <si>
    <t>Ставропольская – ост. Шевченко. Поверхность 7,8,9</t>
  </si>
  <si>
    <t>pan013</t>
  </si>
  <si>
    <t>Ставропольская – ост. Шевченко. Поверхность 10,11,12</t>
  </si>
  <si>
    <t>pan014</t>
  </si>
  <si>
    <t xml:space="preserve">Ставропольская – ост. Полина Осипенко. Поверхность 1,2,3
</t>
  </si>
  <si>
    <t>pan015</t>
  </si>
  <si>
    <t>Ставропольская – ост. Полина Осипенко. Поверхность 4,5,6</t>
  </si>
  <si>
    <t>pan016</t>
  </si>
  <si>
    <t>Ставропольская – ост. Полина Осипенко. Поверхность 7,8,9</t>
  </si>
  <si>
    <t>pan017</t>
  </si>
  <si>
    <t>Ставропольская – ост. Полина Осипенко. Поверхность 10,11,12</t>
  </si>
  <si>
    <t>pan018</t>
  </si>
  <si>
    <t xml:space="preserve">Ставропольская – ост. Айвазовского. Поверхность 1,2,3
</t>
  </si>
  <si>
    <t>pan019</t>
  </si>
  <si>
    <t xml:space="preserve">Ставропольская – ост. Айвазовского. Поверхность 4,5,6
</t>
  </si>
  <si>
    <t>pan020</t>
  </si>
  <si>
    <t>Ставропольская – ост. Айвазовского. Поверхность 7,8,9</t>
  </si>
  <si>
    <t>pan021</t>
  </si>
  <si>
    <t>Ставропольская – ост. Айвазовского. Поверхность 10,11,12</t>
  </si>
  <si>
    <t>pan022</t>
  </si>
  <si>
    <t>Ставропольская – ост. Болгария. Поверхность 1,2,3</t>
  </si>
  <si>
    <t>pan023</t>
  </si>
  <si>
    <t>Ставропольская – ост. Болгария. Поверхность 4,5,6</t>
  </si>
  <si>
    <t>pan024</t>
  </si>
  <si>
    <t>Ставропольская – ост. Болгария. Поверхность 7,8,9</t>
  </si>
  <si>
    <t>pan025</t>
  </si>
  <si>
    <t>Ставропольская – ост. Парк Солнечный Остров. Поверхность 1,2,3</t>
  </si>
  <si>
    <t>pan026</t>
  </si>
  <si>
    <t>Ставропольская – ост. Парк Солнечный Остров. Поверхность 4,5,6</t>
  </si>
  <si>
    <t>pan027</t>
  </si>
  <si>
    <t>Ставропольская – ост. Парк Солнечный Остров. Поверхность 7,8,9</t>
  </si>
  <si>
    <t>pan028</t>
  </si>
  <si>
    <t>Ставропольская – ост. Вишняковой. Поверхность 4,5,6</t>
  </si>
  <si>
    <t>Внутреняя</t>
  </si>
  <si>
    <t>Панно с лавочки 4,4х1,88</t>
  </si>
  <si>
    <t>pan029</t>
  </si>
  <si>
    <t xml:space="preserve">Ставропольская – ост. Павлова. Поверхность 1,2,3
</t>
  </si>
  <si>
    <t>Панно, без лавочки 4,4х1,88</t>
  </si>
  <si>
    <t>pan030</t>
  </si>
  <si>
    <t>Панно, без лавочки</t>
  </si>
  <si>
    <t>pan031</t>
  </si>
  <si>
    <t>pan032</t>
  </si>
  <si>
    <t>Панно, с лавочкой 4,4х1,88</t>
  </si>
  <si>
    <t>pan033</t>
  </si>
  <si>
    <t xml:space="preserve">Ставропольская – ост. Павлова. Поверхность 10,11,12
</t>
  </si>
  <si>
    <t>pan034</t>
  </si>
  <si>
    <t>pan035</t>
  </si>
  <si>
    <t>Панно, без лавочки 4.04.188</t>
  </si>
  <si>
    <t>pan036</t>
  </si>
  <si>
    <t>Панно 4,02х1,88, без лавочки</t>
  </si>
  <si>
    <t>pan037</t>
  </si>
  <si>
    <t>Панно, с лавочкой</t>
  </si>
  <si>
    <t>pan038</t>
  </si>
  <si>
    <t>pan039</t>
  </si>
  <si>
    <t>pan040</t>
  </si>
  <si>
    <t>Панно 4.4х1,88 м лавочка</t>
  </si>
  <si>
    <t>pan041</t>
  </si>
  <si>
    <t>Панно  4,04х1,88</t>
  </si>
  <si>
    <t>pan042</t>
  </si>
  <si>
    <t>Ставропольская – ост. Болгария. Поверхность 1,2.3</t>
  </si>
  <si>
    <t>pan043</t>
  </si>
  <si>
    <t>pan044</t>
  </si>
  <si>
    <t>Панно ,без лавочки 4,02х1,88</t>
  </si>
  <si>
    <t>Размер</t>
  </si>
  <si>
    <t>Кол-во секций в павильоне</t>
  </si>
  <si>
    <t>АДРЕСНАЯ ПРОГРАММА (Автобусные остановки) *СТАТУС СТОРОН УТОЧНЯЙТЕ У МЕНЕДЖЕРА</t>
  </si>
  <si>
    <t xml:space="preserve">Печать - 800р.; Монтаж - 400р. </t>
  </si>
  <si>
    <t>КП-023</t>
  </si>
  <si>
    <t xml:space="preserve">1 Мая 47/1 Автобусная остановка Гуманитарный Колледж
</t>
  </si>
  <si>
    <t>0,90*1,45</t>
  </si>
  <si>
    <t>КП-016</t>
  </si>
  <si>
    <t xml:space="preserve">40-летия Победы, 31 Автобусная остановка Ростовская 
</t>
  </si>
  <si>
    <t>КП-015</t>
  </si>
  <si>
    <t>40-летия Победы, 50 Автобусная остановка Ростовская</t>
  </si>
  <si>
    <t>КП-116</t>
  </si>
  <si>
    <t>70 лет Октября Автобусная остановка Чекистов</t>
  </si>
  <si>
    <t>КП-117</t>
  </si>
  <si>
    <t>70-летия Октября, 15  Автобусная остановка Думенко</t>
  </si>
  <si>
    <t>КП-121</t>
  </si>
  <si>
    <t>Автолюбителей, 1 Остановка Невкипелого</t>
  </si>
  <si>
    <t>0.90*1.45</t>
  </si>
  <si>
    <t>КП-017</t>
  </si>
  <si>
    <t>Автолюбителей, 15/6 Автобусная остановка Парусная</t>
  </si>
  <si>
    <t>КП-018</t>
  </si>
  <si>
    <t>Автолюбителей, 40 Автобусная остановка Парусная</t>
  </si>
  <si>
    <t>КП-124</t>
  </si>
  <si>
    <t>Академика Лукьяненко, 97 ост Детская гор. больница</t>
  </si>
  <si>
    <t>КП-127</t>
  </si>
  <si>
    <t>Академика трубилина 132 школа 45</t>
  </si>
  <si>
    <t>КП-126</t>
  </si>
  <si>
    <t>Академика Трубилина, 49 ост Школа 45</t>
  </si>
  <si>
    <t>КП-068</t>
  </si>
  <si>
    <t>Александра Покрышкина, 2/2 напротив  Автобусная Остановка Покрышкина</t>
  </si>
  <si>
    <t>КП-067</t>
  </si>
  <si>
    <t>Александра Покрышкина, 4/6 Автобусная Остановка Покрышкина</t>
  </si>
  <si>
    <t>КП-042</t>
  </si>
  <si>
    <t>Алма-Атинская 85 Автобусная остановка  Харьковская</t>
  </si>
  <si>
    <t>КП-043</t>
  </si>
  <si>
    <t xml:space="preserve">Алма-Атинская улица, 78 Автобусная Остановка  Тульская </t>
  </si>
  <si>
    <t>КП-125</t>
  </si>
  <si>
    <t>Бабушкина 309 Автобусная остановка Дом Союзов</t>
  </si>
  <si>
    <t>КП-109</t>
  </si>
  <si>
    <t>Беговая Остановка Городская психиатрическая больница</t>
  </si>
  <si>
    <t>КП-132</t>
  </si>
  <si>
    <t>Бородинская  напротив  156 дома . Ост Бородинская</t>
  </si>
  <si>
    <t>КП-133</t>
  </si>
  <si>
    <t>Бородинская  напротив дома  137к 2 ост Горячеключевская</t>
  </si>
  <si>
    <t>КП-148</t>
  </si>
  <si>
    <t>Бородинская 3  остановка ул Заречная</t>
  </si>
  <si>
    <t>КП-024</t>
  </si>
  <si>
    <t>Весенняя 45 Автобусная остановка Весенняя</t>
  </si>
  <si>
    <t>КП-064</t>
  </si>
  <si>
    <t>Ветеранов, 11/1 Автобусная Остановка Ветеранов</t>
  </si>
  <si>
    <t>КП-055</t>
  </si>
  <si>
    <t>Волжская 11 Автобусная остановка  Селезнева</t>
  </si>
  <si>
    <t>КП-029</t>
  </si>
  <si>
    <t>Восточно-Кругликовская  56 Автобусная Остановка Восточно-Кругликовская</t>
  </si>
  <si>
    <t>КП-025</t>
  </si>
  <si>
    <t>Восточно-Кругликовская , 44/2 Автобусная остановка  "КАФЕ"</t>
  </si>
  <si>
    <t>КП-036</t>
  </si>
  <si>
    <t>Восточно-Кругликовская 53 Автобусная остановка Аверкиева</t>
  </si>
  <si>
    <t>КП-047</t>
  </si>
  <si>
    <t xml:space="preserve">Восточно-Кругликовская улица, 76 Остановка Домбайская </t>
  </si>
  <si>
    <t>КП-086</t>
  </si>
  <si>
    <t>Гаражный переулок 10  Автобусная Остановка Гаражный переулок</t>
  </si>
  <si>
    <t>КП-049</t>
  </si>
  <si>
    <t>Героев-Разведчиков, 17 Автобусная остановка Разведчиков 26</t>
  </si>
  <si>
    <t>КП-027</t>
  </si>
  <si>
    <t>Героев-Разведчиков, 28 Остановка Героя Аверкиева</t>
  </si>
  <si>
    <t>КП-032</t>
  </si>
  <si>
    <t>Героя А.А. Аверкиева, 1 Автобусная Остановка  Аверкиева</t>
  </si>
  <si>
    <t xml:space="preserve">КП-026 </t>
  </si>
  <si>
    <t>Героя А.А. Аверкиева, 13 Остановка Героя Аверкиева</t>
  </si>
  <si>
    <t>КП-066</t>
  </si>
  <si>
    <t>Героя Хабибуллина, 6  Автобусная Остановка ЖК Лиговский</t>
  </si>
  <si>
    <t>КП-136</t>
  </si>
  <si>
    <t>Гидростроителей, 20/1 .Автобусная остановка Школа №46</t>
  </si>
  <si>
    <t>КП-138</t>
  </si>
  <si>
    <t>Гидростроителей, 26 остановка Дет сад</t>
  </si>
  <si>
    <t>КП-137</t>
  </si>
  <si>
    <t xml:space="preserve">Гидростроителей, 31  остановка Дет сад </t>
  </si>
  <si>
    <t>КП-122</t>
  </si>
  <si>
    <t>Гидростроителей, Игнатова, 67 ост Невкипелого</t>
  </si>
  <si>
    <t>КП-069</t>
  </si>
  <si>
    <t>Грибоедова 33 Автобусная остановка Грибоедова</t>
  </si>
  <si>
    <t>КП-050</t>
  </si>
  <si>
    <t>Дальняя , 4/6 Автобусная остановка Гаражная</t>
  </si>
  <si>
    <t>КП-030</t>
  </si>
  <si>
    <t>Дачная 242  Автобусная остановка ЖК Панорама</t>
  </si>
  <si>
    <t>КП-060</t>
  </si>
  <si>
    <t>Дзержинского Автобусная Остановка "Красная Площадь"</t>
  </si>
  <si>
    <t>КП -149</t>
  </si>
  <si>
    <t xml:space="preserve">Дзержинского, 89 ост Дальняя </t>
  </si>
  <si>
    <t>КП-146</t>
  </si>
  <si>
    <t>Зиповская улица, 5 ост Академия ИМСИТ</t>
  </si>
  <si>
    <t>КП-120</t>
  </si>
  <si>
    <t>Игнатова, 10/1 ост . Гидрострой</t>
  </si>
  <si>
    <t>КП-130</t>
  </si>
  <si>
    <t>Ипподромная 1/3 ост Чернышевского</t>
  </si>
  <si>
    <t>КП-131</t>
  </si>
  <si>
    <t>Ипподромная улица, 10/3ост Ипподромная</t>
  </si>
  <si>
    <t>КП-129</t>
  </si>
  <si>
    <t>Ипподромная улица, 49 ост Ипподромная</t>
  </si>
  <si>
    <t>КП-123</t>
  </si>
  <si>
    <t>Кирилла Россинского, 53 ост .ЖК Инсити-Парк</t>
  </si>
  <si>
    <t>КП-053</t>
  </si>
  <si>
    <t>Кожевенная 22 Автобусная остановка Хлеб завод №3</t>
  </si>
  <si>
    <t>КП-054</t>
  </si>
  <si>
    <t>Кожевенная 44 Автобусная остановка Брюсова</t>
  </si>
  <si>
    <t>КП-110</t>
  </si>
  <si>
    <t xml:space="preserve">Комарова, 21В Автобусная остановка Баррикадная </t>
  </si>
  <si>
    <t>КП-062</t>
  </si>
  <si>
    <t>Кореновкая 2/1  Автобусная Остановка ЖК Кремлевский Ворота</t>
  </si>
  <si>
    <t>КП-063</t>
  </si>
  <si>
    <t>Кореновская 3 Автобусная Остановка Автоколонна</t>
  </si>
  <si>
    <t>КП-061</t>
  </si>
  <si>
    <t>Кореновская36  Автобусная остановка  Кореновская</t>
  </si>
  <si>
    <t>КП-141</t>
  </si>
  <si>
    <t>Краеведа Соловьёва, 6 ост ЖК Краски</t>
  </si>
  <si>
    <t>КП-008</t>
  </si>
  <si>
    <t>Красная  166 Автобусная остановка Хакурате</t>
  </si>
  <si>
    <t>КП-001</t>
  </si>
  <si>
    <t xml:space="preserve">Красная улица, 176лит4 Трамвайная остановка ТЦ Центр Города </t>
  </si>
  <si>
    <t>КП-135</t>
  </si>
  <si>
    <t>Красных Партизан, 2/23 ост Заполярная</t>
  </si>
  <si>
    <t>КП-134</t>
  </si>
  <si>
    <t xml:space="preserve">Красных Партизан, 27 ост Заполярная </t>
  </si>
  <si>
    <t>КП-143</t>
  </si>
  <si>
    <t>Лётчика Позднякова, 2 ост ост Николина Парк</t>
  </si>
  <si>
    <t>КП-044</t>
  </si>
  <si>
    <t>Лизы Чайкиной  2/1 Автобусная остановка "Гипермаркет Магнит"</t>
  </si>
  <si>
    <t>КП-045</t>
  </si>
  <si>
    <t>Лизы Чйкиной 23 Автобусная остановка ГАИ</t>
  </si>
  <si>
    <t>КП-007</t>
  </si>
  <si>
    <t>Мачуги, 2Ас6  ост ТЭЦ "Первая"</t>
  </si>
  <si>
    <t>КП-041</t>
  </si>
  <si>
    <t>Минская 120 / 8  Автобусная остановка О"кей</t>
  </si>
  <si>
    <t>КП-010</t>
  </si>
  <si>
    <t>Мира 92  ост ЖД Вокзал Краснодар -1</t>
  </si>
  <si>
    <t>КП-033</t>
  </si>
  <si>
    <t xml:space="preserve">Московская  162  Автобусная остановка Петра Метальникова </t>
  </si>
  <si>
    <t>КП-057</t>
  </si>
  <si>
    <t xml:space="preserve">Московская 109 /1  Автобусная остановка ЖК Светлый </t>
  </si>
  <si>
    <t>КП-059</t>
  </si>
  <si>
    <t>Московская 148  Автобусная остановка Флаги</t>
  </si>
  <si>
    <t>КП-058</t>
  </si>
  <si>
    <t>Московская 83  Автобусная остановка Автоцентр</t>
  </si>
  <si>
    <t>КП-140</t>
  </si>
  <si>
    <t>напротив  Зиповская улица, 5/2 ост Академия ИМСИТ</t>
  </si>
  <si>
    <t>КП-011</t>
  </si>
  <si>
    <t>Октябрьская 12 Автобусная  остановка Постовая 3/3</t>
  </si>
  <si>
    <t>КП-071</t>
  </si>
  <si>
    <t>Октябрьская 164 Автобусная Остановка Буденого</t>
  </si>
  <si>
    <t>КП-070</t>
  </si>
  <si>
    <t>Октябрьская 173 Автобусная Остановка Буденого</t>
  </si>
  <si>
    <t>КП-002</t>
  </si>
  <si>
    <t>Октябрьская 181/2к3 Автобусная Остановка ЦИРК</t>
  </si>
  <si>
    <t>КП-051</t>
  </si>
  <si>
    <t>Октябрьская 25/1 Автобусная остановка  Постовая</t>
  </si>
  <si>
    <t>КП-074</t>
  </si>
  <si>
    <t>Октябрьская 44 Автобусная Остановка Мира</t>
  </si>
  <si>
    <t>КП-039</t>
  </si>
  <si>
    <t>Октябрьская 47  Автобусная  остановка Советская</t>
  </si>
  <si>
    <t>КП-072</t>
  </si>
  <si>
    <t>Октябрьская 88 Автобусная Остановка Гоголя</t>
  </si>
  <si>
    <t>КП-073</t>
  </si>
  <si>
    <t>Октябрьская 95 Автобусная Остановка Гоголя</t>
  </si>
  <si>
    <t>КП-037</t>
  </si>
  <si>
    <t>Октябрьская, 77Автобусная Остановка Ленина</t>
  </si>
  <si>
    <t>КП-022</t>
  </si>
  <si>
    <t xml:space="preserve">Офицерская 47 Автобусная остановка Екатерининский Зал </t>
  </si>
  <si>
    <t>КП-150</t>
  </si>
  <si>
    <t>п.Знаменский  Сосновая улица, 61</t>
  </si>
  <si>
    <t>КП-147</t>
  </si>
  <si>
    <t>Петра Метальникова, 1 остановка  Цезаря Куникова</t>
  </si>
  <si>
    <t>КП-065</t>
  </si>
  <si>
    <t>Питерская  18 Автобусная Остановка Ветеранов</t>
  </si>
  <si>
    <t>КП-145</t>
  </si>
  <si>
    <t>пос Индустриальный, Дорожный переулок, 7 ост Дорожная</t>
  </si>
  <si>
    <t>КП-144</t>
  </si>
  <si>
    <t>пос Индустриальный, Лазурная улица, 74 ост Магаданская</t>
  </si>
  <si>
    <t>КП-142</t>
  </si>
  <si>
    <t>пос Николино Парк,  напротив  Сталинградская улица, 1. ост Николина Парк</t>
  </si>
  <si>
    <t>КП-139</t>
  </si>
  <si>
    <t xml:space="preserve">пос. Индустриальный, Дорожная улица, 10 ост Веселая </t>
  </si>
  <si>
    <t>КП-075</t>
  </si>
  <si>
    <t>Российская  117  Автобусная Остановка Архетектурный техникум</t>
  </si>
  <si>
    <t>КП-085</t>
  </si>
  <si>
    <t>Российская  253/2   Автобусная остановка Гаражный переулок</t>
  </si>
  <si>
    <t>КП-102</t>
  </si>
  <si>
    <t>Российская  Автобусная остановка  Ленинский Переулок</t>
  </si>
  <si>
    <t>КП-100</t>
  </si>
  <si>
    <t>Российская "Калининский бульвар"  Автобусная остановка Иана Рослого</t>
  </si>
  <si>
    <t>КП-080</t>
  </si>
  <si>
    <t>Российская 127/2 Автобусная остановка Усурийская</t>
  </si>
  <si>
    <t>КП-081</t>
  </si>
  <si>
    <t>Российская 131Б Автобусная остановка Детский сад</t>
  </si>
  <si>
    <t>КП-083</t>
  </si>
  <si>
    <t>Российская 135 Автобусная остановка Ангарская</t>
  </si>
  <si>
    <t>КП-076</t>
  </si>
  <si>
    <t>Российская 208 Автобусная остановка Черкасская</t>
  </si>
  <si>
    <t>КП-077</t>
  </si>
  <si>
    <t>Российская 240 Автобусная остановка Памирская</t>
  </si>
  <si>
    <t>КП-078</t>
  </si>
  <si>
    <t>Российская 280 Автобусная остановка Солнечная</t>
  </si>
  <si>
    <t>КП-079</t>
  </si>
  <si>
    <t xml:space="preserve">Российская 308 Автобусная остановка Усурийская </t>
  </si>
  <si>
    <t>КП-106</t>
  </si>
  <si>
    <t xml:space="preserve">Российская 352  Автобусная остановка Большевистская </t>
  </si>
  <si>
    <t>КП-104</t>
  </si>
  <si>
    <t>Российская 357  Автобусная остановка Пригородная</t>
  </si>
  <si>
    <t>КП-082</t>
  </si>
  <si>
    <t>Российская 360 Автобусная остановка Детский Сад</t>
  </si>
  <si>
    <t>КП-084</t>
  </si>
  <si>
    <t>Российская 390 Автобусная остановка Ангарская</t>
  </si>
  <si>
    <t>КП-087</t>
  </si>
  <si>
    <t>Российская 420 Автобусная остановка Гаражная</t>
  </si>
  <si>
    <t>КП-088</t>
  </si>
  <si>
    <t>Российская 454  Автобусная остановка Дружная</t>
  </si>
  <si>
    <t>КП-089</t>
  </si>
  <si>
    <t>Российская 514  Автобусная остановка Топольковый переулок</t>
  </si>
  <si>
    <t>КП-090</t>
  </si>
  <si>
    <t>Российская 552  Автобусная остановка Иана Рослого</t>
  </si>
  <si>
    <t>КП-101</t>
  </si>
  <si>
    <t>Российская 596 Автобусная остановка Ленинский Переулок</t>
  </si>
  <si>
    <t>КП-103</t>
  </si>
  <si>
    <t>Российская 658 Автобусная остановка Тепличная</t>
  </si>
  <si>
    <t>КП-020</t>
  </si>
  <si>
    <t>Российская 69 Автобусная остановка Биофабрика</t>
  </si>
  <si>
    <t>КП-105</t>
  </si>
  <si>
    <t>Российская 756  Автобусная остановка Пригородная</t>
  </si>
  <si>
    <t>КП-107</t>
  </si>
  <si>
    <t>Российская 778 Автобусная остановка Большевистская</t>
  </si>
  <si>
    <t>КП-108</t>
  </si>
  <si>
    <t>Российская 794А .  Автобусная остановка Российская</t>
  </si>
  <si>
    <t>КП-118</t>
  </si>
  <si>
    <t>Российская улица, 94 ост Хлеб Завод</t>
  </si>
  <si>
    <t>КП-013</t>
  </si>
  <si>
    <t>Северная  472 Автобусная остановка Садовая</t>
  </si>
  <si>
    <t>КП-012</t>
  </si>
  <si>
    <t>Северная улица, 370 ост Коммунаров</t>
  </si>
  <si>
    <t>КП-052</t>
  </si>
  <si>
    <t>Скорняжная 45 Автобусная остановка Хлеб завод</t>
  </si>
  <si>
    <t>КП-004</t>
  </si>
  <si>
    <t>Ставропольская  149 Автобусная остановка КУБГУ</t>
  </si>
  <si>
    <t>КП-006</t>
  </si>
  <si>
    <t>Ставропольская  336/5 Автобусная остановка Парк Солнечный остров</t>
  </si>
  <si>
    <t>КП-005</t>
  </si>
  <si>
    <t>Ставропольская улица, 254/3 Автобусная остановка Стасова</t>
  </si>
  <si>
    <t>КП-003</t>
  </si>
  <si>
    <t>Ставропольская улица, 75/1к1  Автобусная Остановка Павлова</t>
  </si>
  <si>
    <t>КП-114</t>
  </si>
  <si>
    <t>Старокубанска 139 Автобусная Остановка Старокубанска 139</t>
  </si>
  <si>
    <t>КП-111</t>
  </si>
  <si>
    <t>Талалихина 29 Автобусная остановка Талалихина</t>
  </si>
  <si>
    <t>КП-119</t>
  </si>
  <si>
    <t>Талалихина, 29 Ост Талалихина</t>
  </si>
  <si>
    <t>КП-128</t>
  </si>
  <si>
    <t>Тургенева, 109 ост Гагарина</t>
  </si>
  <si>
    <t>КП-113</t>
  </si>
  <si>
    <t>Уральская  98/2 Автобусная остановка ТРЦ Галактика</t>
  </si>
  <si>
    <t>КП-115</t>
  </si>
  <si>
    <t>Уральская 106 лит Ц  Автобусная Отсановка Лизы Чайкиной</t>
  </si>
  <si>
    <t>КП-056</t>
  </si>
  <si>
    <t>Уральская 204 Автобусная остановка Уральская</t>
  </si>
  <si>
    <t>КП-046</t>
  </si>
  <si>
    <t>Уральская улица, 22 Автобусная Остановка Енисейская</t>
  </si>
  <si>
    <t>КП-028</t>
  </si>
  <si>
    <t>Черкасская 49 Автобусная остановка Восточно Кругликовская</t>
  </si>
  <si>
    <t>КП-009</t>
  </si>
  <si>
    <t>Шоссе Нефтяников, 13/42  ост. Кинотеатр Аврора</t>
  </si>
  <si>
    <t>КП-035</t>
  </si>
  <si>
    <t>Шоссе Нефтяников, 38/4 Автобусные остановка ТЦ Сказка</t>
  </si>
  <si>
    <t>КП-048</t>
  </si>
  <si>
    <t>Ярославская улица, 57 Автобусная Остановка Талалихина</t>
  </si>
  <si>
    <t>АДРЕСНАЯ ПРОГРАММА (Остановки Dim №1) *СТАТУС СТОРОН УТОЧНЯЙТЕ У МЕНЕДЖЕРА</t>
  </si>
  <si>
    <t>ДКП-113</t>
  </si>
  <si>
    <t xml:space="preserve">1 Мая, 167к1 ост Краевая Клиническая Больница </t>
  </si>
  <si>
    <t>ДКП-136</t>
  </si>
  <si>
    <t>1 Мая, 81 ост Магазин  Магнит</t>
  </si>
  <si>
    <t>ДКП-180</t>
  </si>
  <si>
    <t>1-й проезд Филатова, 2/2 ост Филатова</t>
  </si>
  <si>
    <t>ДКП-107</t>
  </si>
  <si>
    <t xml:space="preserve">30-й Иркутской Дивизии, 3  ост  30-й Иркутской Дивизии </t>
  </si>
  <si>
    <t>ДКП-9</t>
  </si>
  <si>
    <t>40-летия Победы, 11/13 ост Больница скорой помощи</t>
  </si>
  <si>
    <t>ДКП-202</t>
  </si>
  <si>
    <t>40-летия Победы, 117</t>
  </si>
  <si>
    <t>ДКП-146</t>
  </si>
  <si>
    <t>40-летия Победы, 144 ост Российская</t>
  </si>
  <si>
    <t>ДКП-182</t>
  </si>
  <si>
    <t>40-летия Победы, 145 ост Цветочный Рынок</t>
  </si>
  <si>
    <t>ДКП-37</t>
  </si>
  <si>
    <t>40-летия Победы, 146/11 ост 40-летия Победы</t>
  </si>
  <si>
    <t>ДКП-64</t>
  </si>
  <si>
    <t>40-летия Победы, 33/13 ост Институт культуры</t>
  </si>
  <si>
    <t>ДКП-122</t>
  </si>
  <si>
    <t>40-летия Победы, 34 ост Московская</t>
  </si>
  <si>
    <t>ДКП-125</t>
  </si>
  <si>
    <t>40-летия Победы, 65 ост 40-летия Победы</t>
  </si>
  <si>
    <t>ДКП-78</t>
  </si>
  <si>
    <t>70-летия Октября, 12/3  ост Рождественский Парк</t>
  </si>
  <si>
    <t>ДКП-139</t>
  </si>
  <si>
    <t>70-летия Октября, 34 ост Думенко</t>
  </si>
  <si>
    <t>ДКП-210</t>
  </si>
  <si>
    <t>Алма-Атинская, 46 Автобусная остановка Харьковская</t>
  </si>
  <si>
    <t>ДКП-121</t>
  </si>
  <si>
    <t>Атарбекова 16  ост Бальнеолечебница</t>
  </si>
  <si>
    <t>ДКП-52</t>
  </si>
  <si>
    <t>Атарбекова, 9 ост Гастроном</t>
  </si>
  <si>
    <t>ДКП-174</t>
  </si>
  <si>
    <t>Богатырская  3 ост Микрорайон Новознаменский</t>
  </si>
  <si>
    <t>ДКП-124</t>
  </si>
  <si>
    <t>Бородинская  127/2 ост Крупской</t>
  </si>
  <si>
    <t>ДКП-166</t>
  </si>
  <si>
    <t>Бородинская 135 ост  ЖК Империал</t>
  </si>
  <si>
    <t>ДКП-92</t>
  </si>
  <si>
    <t>Бородинская, 150/3  ост Крупской</t>
  </si>
  <si>
    <t>ДКП-211</t>
  </si>
  <si>
    <t>Валерия Гассия, 2А Остановка ЖК Почтовый</t>
  </si>
  <si>
    <t>ДКП-47</t>
  </si>
  <si>
    <t>Володарского, 8 ост Дом культуры МЖК</t>
  </si>
  <si>
    <t>ДКП-123</t>
  </si>
  <si>
    <t>Володи Головатого, 313 ост ТРК Галлерея</t>
  </si>
  <si>
    <t>0,90*2,20м</t>
  </si>
  <si>
    <t>ДКП-143</t>
  </si>
  <si>
    <t xml:space="preserve">Восточно-Кругликовская  22 ост Микрорайон Панорама </t>
  </si>
  <si>
    <t>ДКП-152</t>
  </si>
  <si>
    <t>Восточно-Кругликовская  33 ост Школьная</t>
  </si>
  <si>
    <t>ДКП-199</t>
  </si>
  <si>
    <t>Восточно-Кругликовская, 79</t>
  </si>
  <si>
    <t>ДКП-164</t>
  </si>
  <si>
    <t xml:space="preserve">Героев-Разведчиков, 26 ост  Героев-Разведчиков, 26 </t>
  </si>
  <si>
    <t>ДКП-105</t>
  </si>
  <si>
    <t>Герцена, 190 ост  Атарбекова</t>
  </si>
  <si>
    <t>ДКП-96</t>
  </si>
  <si>
    <t>Гидростроителей, 15 ост Гидростроителей</t>
  </si>
  <si>
    <t>ДКП-95</t>
  </si>
  <si>
    <t>Гидростроителей, 47 ост Стоматологическая поликлиника</t>
  </si>
  <si>
    <t>ДКП-147</t>
  </si>
  <si>
    <t>Грибоедова, 111 ост Университет МВД</t>
  </si>
  <si>
    <t>ДКП-145</t>
  </si>
  <si>
    <t>Дальняя 8к1 ост Яна Полуяна</t>
  </si>
  <si>
    <t>ДКП-207</t>
  </si>
  <si>
    <t>Дальняя улица, 43 Автобусная остановка Тургенева</t>
  </si>
  <si>
    <t>ДКП-140</t>
  </si>
  <si>
    <t>Демуса, 2  ост СБС</t>
  </si>
  <si>
    <t>ДКП-130</t>
  </si>
  <si>
    <t xml:space="preserve">Дзержинского, 137 ост Авиагородок </t>
  </si>
  <si>
    <t>ДКП-172</t>
  </si>
  <si>
    <t>Дзержинского, 175 ост Нахимова</t>
  </si>
  <si>
    <t>ДКП-132</t>
  </si>
  <si>
    <t>Дзержинского, 3/2 ост Морская</t>
  </si>
  <si>
    <t>ДКП-212</t>
  </si>
  <si>
    <t>Дзержинского, 53 Остановка Офицерская</t>
  </si>
  <si>
    <t>ДКП-134</t>
  </si>
  <si>
    <t>Дзержинского, 62 ост ВАИ им.Серова</t>
  </si>
  <si>
    <t>ДКП-189</t>
  </si>
  <si>
    <t>Евгении Жигуленко, 3 ост ЖК Времена Года</t>
  </si>
  <si>
    <t>ДКП-144</t>
  </si>
  <si>
    <t xml:space="preserve">Евдокии Бершанской, 345/8 ост ТД Муравей 
</t>
  </si>
  <si>
    <t>ДКП-83</t>
  </si>
  <si>
    <t>Захарова, 25 ост Завод имени Седина</t>
  </si>
  <si>
    <t>ДКП-19</t>
  </si>
  <si>
    <t>Игнатова, 18 / ост. Трудовой Славы</t>
  </si>
  <si>
    <t>ДКП-141</t>
  </si>
  <si>
    <t xml:space="preserve">Игнатова, 2 ост Игнатова 
</t>
  </si>
  <si>
    <t>ДКП-179</t>
  </si>
  <si>
    <t>Индустриальная 1 ост Индустриальная</t>
  </si>
  <si>
    <t>ДКП-30</t>
  </si>
  <si>
    <t>Индустриальная улица, 2 /Захарова ост ТРЦ Сити Центр</t>
  </si>
  <si>
    <t>ДКП-66</t>
  </si>
  <si>
    <t>Индустриальная, 74 ост Горгаз</t>
  </si>
  <si>
    <t>ДКП-167</t>
  </si>
  <si>
    <t>Ипподромная  53 ост Чернышевского</t>
  </si>
  <si>
    <t>ДКП-165</t>
  </si>
  <si>
    <t>Калинина, 1к4 ост Рубероидный завод</t>
  </si>
  <si>
    <t>ДКП-181</t>
  </si>
  <si>
    <t>Кирилла Россинского, 57 ост ЖК Инсити Парк</t>
  </si>
  <si>
    <t>ДКП -208</t>
  </si>
  <si>
    <t>Комарова, 30 Автобусная остановка 16-й полевой участок</t>
  </si>
  <si>
    <t>ДКП-188</t>
  </si>
  <si>
    <t>Коммунаров, 73/1 ост Кооперативный рынок</t>
  </si>
  <si>
    <t>ДКП-103</t>
  </si>
  <si>
    <t xml:space="preserve">Кореновская  201 ост Кореновская </t>
  </si>
  <si>
    <t>ДКП-97</t>
  </si>
  <si>
    <t>Красная  178 ост Дом Союзов</t>
  </si>
  <si>
    <t>ДКП-94</t>
  </si>
  <si>
    <t>Красная 143/1 ост Дом Союзов</t>
  </si>
  <si>
    <t>ДКП-39</t>
  </si>
  <si>
    <t>Красная 198А ост Гаврилова</t>
  </si>
  <si>
    <t>ДКП-38</t>
  </si>
  <si>
    <t>Красная улица, 129/4 ост Хакурате</t>
  </si>
  <si>
    <t>ДКП-44</t>
  </si>
  <si>
    <t xml:space="preserve">Красная улица, 157 ост Одесская (Универмаг) </t>
  </si>
  <si>
    <t>ДКП-204</t>
  </si>
  <si>
    <t xml:space="preserve">Красная, 165 ост Гаврилова </t>
  </si>
  <si>
    <t>ДКП-45</t>
  </si>
  <si>
    <t>Красных Партизан, 159  ост Сочинская</t>
  </si>
  <si>
    <t>ДКП-194</t>
  </si>
  <si>
    <t>Красных Партизан, 4 ост КНИИСХ</t>
  </si>
  <si>
    <t>ДКП-126</t>
  </si>
  <si>
    <t>Красных Партизан, 6 ост Микрохирургия Глаза</t>
  </si>
  <si>
    <t>ДКП-171</t>
  </si>
  <si>
    <t xml:space="preserve">Кружевная  3 ост Кружевная </t>
  </si>
  <si>
    <t>ДКП-131</t>
  </si>
  <si>
    <t xml:space="preserve">Кубанская Набережная, 37/1 ост Ленина 
</t>
  </si>
  <si>
    <t>3/3</t>
  </si>
  <si>
    <t>ДКП-205</t>
  </si>
  <si>
    <t>Кубанская Набережная, 54</t>
  </si>
  <si>
    <t>ДКП-102</t>
  </si>
  <si>
    <t>Лизы Чайкиной, 17 ост ГАИ</t>
  </si>
  <si>
    <t>ДКП-20</t>
  </si>
  <si>
    <t>Максима Горького, 61/3 ост. Бершанская площадь</t>
  </si>
  <si>
    <t>ДКП-120</t>
  </si>
  <si>
    <t>Мачуги, 1/1 ост Краснодарская ТЭЦ</t>
  </si>
  <si>
    <t>ДКП-14</t>
  </si>
  <si>
    <t>Мачуги, 2/1 ост ТЭЦ</t>
  </si>
  <si>
    <t>ДКП-7</t>
  </si>
  <si>
    <t>Мачуги, 49/1 ост Краевая</t>
  </si>
  <si>
    <t>ДКП-74</t>
  </si>
  <si>
    <t>Мачуги, 78 / ост Василия Мачуги</t>
  </si>
  <si>
    <t>ДКП-36</t>
  </si>
  <si>
    <t>Мира 92  ост ЖД Вокзал Краснодар-1</t>
  </si>
  <si>
    <t>ДКП-135</t>
  </si>
  <si>
    <t>Мира, 27/1 ост Рашпилевская</t>
  </si>
  <si>
    <t>ДКП-192</t>
  </si>
  <si>
    <t>Мира, 49 ост Коммунаров</t>
  </si>
  <si>
    <t>ДКП-150</t>
  </si>
  <si>
    <t>Московская 97 ост Ангарская</t>
  </si>
  <si>
    <t>ДКП-71</t>
  </si>
  <si>
    <t xml:space="preserve">Московская улица, 125к1 остановка Петра Метальникова </t>
  </si>
  <si>
    <t>ДКП-198</t>
  </si>
  <si>
    <t>Невкипелого, 16 ост ЖК Поющие фонтаны</t>
  </si>
  <si>
    <t>ДКП-16</t>
  </si>
  <si>
    <t>Невкипелого, 33/ ост Невкипелого</t>
  </si>
  <si>
    <t>ДКП-187</t>
  </si>
  <si>
    <t>Октябрьская 164 ост Будённого "Сенной рынок"</t>
  </si>
  <si>
    <t>ДКП-98</t>
  </si>
  <si>
    <t>Октябрьская 28 ост Советская</t>
  </si>
  <si>
    <t>ДКП-68</t>
  </si>
  <si>
    <t>Офицерская  43 ост Кинотеатр Аврора</t>
  </si>
  <si>
    <t>ДКП-195</t>
  </si>
  <si>
    <t>Петра Метальникова, 26 ост ЖК Времена Года</t>
  </si>
  <si>
    <t>ДКП-99</t>
  </si>
  <si>
    <t>Покрышкина, 30 (ТРК "Красная Площадь")</t>
  </si>
  <si>
    <t>ДКП-186</t>
  </si>
  <si>
    <t>пос. Российский, В.М. Комарова, 63/1 ост  Академика Королева</t>
  </si>
  <si>
    <t>ДКП-178</t>
  </si>
  <si>
    <t>Посёлок Знаменский, Первомайская улица, 28 ост Центр</t>
  </si>
  <si>
    <t>ДКП-111</t>
  </si>
  <si>
    <t>Постовая  34/1 ост Городской Сад</t>
  </si>
  <si>
    <t>ДКП-159</t>
  </si>
  <si>
    <t>Привокзальная площадь, 9 ост 9-ой  Станция Краснодар №1</t>
  </si>
  <si>
    <t>ДКП-63</t>
  </si>
  <si>
    <t>проспект Чекистов, 12/1 ост Почта</t>
  </si>
  <si>
    <t>ДКП-142</t>
  </si>
  <si>
    <t xml:space="preserve">проспект Чекистов, 24 ост Торговый Центр </t>
  </si>
  <si>
    <t>ДКП-156</t>
  </si>
  <si>
    <t>Российская  269/5 ост Топольковый переулок</t>
  </si>
  <si>
    <t>ДКП-151</t>
  </si>
  <si>
    <t>Российская  315/1 ост Тепличная</t>
  </si>
  <si>
    <t>ДКП-133</t>
  </si>
  <si>
    <t>Российская 257  ост ТЦ Лента</t>
  </si>
  <si>
    <t>ДКП-206</t>
  </si>
  <si>
    <t>Российская улица, 74к2 остановка Биофабрика</t>
  </si>
  <si>
    <t>ДКП-79</t>
  </si>
  <si>
    <t>Ростовское шоссе, 4 ост Екатерининский зал</t>
  </si>
  <si>
    <t>ДКП-116</t>
  </si>
  <si>
    <t xml:space="preserve">Северная  368 ост Коммунаров </t>
  </si>
  <si>
    <t>ДКП-101</t>
  </si>
  <si>
    <t xml:space="preserve">Северная  470 ост Садовая </t>
  </si>
  <si>
    <t>ДКП-161</t>
  </si>
  <si>
    <t>Северная  533/2 ост Филатова</t>
  </si>
  <si>
    <t>ДКП-50</t>
  </si>
  <si>
    <t xml:space="preserve">Северная 3 ост Академика Трубилина / Северная улица, 3
</t>
  </si>
  <si>
    <t>ДКП-163</t>
  </si>
  <si>
    <t>Северная 459 ост Ломоносова</t>
  </si>
  <si>
    <t>ДКП-117</t>
  </si>
  <si>
    <t>Северная 532 ост Ломоносова</t>
  </si>
  <si>
    <t>ДКП-26</t>
  </si>
  <si>
    <t>Северная улица, 252 ост Тургенева</t>
  </si>
  <si>
    <t>ДКП-34</t>
  </si>
  <si>
    <t>Северная улица, 387 ост Садовая</t>
  </si>
  <si>
    <t>ДКП-115</t>
  </si>
  <si>
    <t>Северная, 281/ Красная (ТРК "Галерея" м-н Мюнхен)</t>
  </si>
  <si>
    <t>ДКП-11</t>
  </si>
  <si>
    <t>Селезнёва, 189 ост Стасова</t>
  </si>
  <si>
    <t>ДКП-162</t>
  </si>
  <si>
    <t>Селезнёва, 4/3 ост Бауцентр</t>
  </si>
  <si>
    <t>ДКП-118</t>
  </si>
  <si>
    <t>Селезнёва, 76 ост Ялтинская</t>
  </si>
  <si>
    <t>ДКП-176</t>
  </si>
  <si>
    <t>Симиренко, 16 ост Симиренко</t>
  </si>
  <si>
    <t>ДКП-196</t>
  </si>
  <si>
    <t>Симферопольская 5 ост 2-я заречная</t>
  </si>
  <si>
    <t>ДКП-137</t>
  </si>
  <si>
    <t xml:space="preserve">Солнечная  15/1 ост Солнечная </t>
  </si>
  <si>
    <t>ДКП-72</t>
  </si>
  <si>
    <t>Солнечная улица, 6 ост Тополиная аллея  (Очаково)</t>
  </si>
  <si>
    <t>ДКП-89</t>
  </si>
  <si>
    <t>Солнечная/ Московская, 79/7</t>
  </si>
  <si>
    <t>ДКП-129</t>
  </si>
  <si>
    <t>Сормовская  204/1 ост Школа №83</t>
  </si>
  <si>
    <t>ДКП-104</t>
  </si>
  <si>
    <t>Сормовская  2А ост Троллейбусное депо №2</t>
  </si>
  <si>
    <t>ДКП-12</t>
  </si>
  <si>
    <t>Сормовская , 7/6 ост Первомайская</t>
  </si>
  <si>
    <t>ДКП-41</t>
  </si>
  <si>
    <t>Сормовская ,10/2 ост ост. Лизы Чайкиной</t>
  </si>
  <si>
    <t>ДКП-15</t>
  </si>
  <si>
    <t>Сормовская 12/7 ост Первомайская</t>
  </si>
  <si>
    <t>ДКП-127</t>
  </si>
  <si>
    <t>Сормовская 177/3 ост Рынок</t>
  </si>
  <si>
    <t>ДКП-91</t>
  </si>
  <si>
    <t xml:space="preserve">Сормовская 193/1  ост Школа №83
</t>
  </si>
  <si>
    <t>ДКП-67</t>
  </si>
  <si>
    <t>Сормовская 205 ост 1-го Мая</t>
  </si>
  <si>
    <t>ДКП-17</t>
  </si>
  <si>
    <t>Сормовская улица, 165/1 ост Симферопольская</t>
  </si>
  <si>
    <t>ДКП-90</t>
  </si>
  <si>
    <t>Спортивная, 2 ост Спортивная</t>
  </si>
  <si>
    <t>ДКП-43</t>
  </si>
  <si>
    <t>Ставропольская  220/1  ост КубГУ</t>
  </si>
  <si>
    <t>ДКП-112</t>
  </si>
  <si>
    <t>Ставропольская 142 ост Павлова</t>
  </si>
  <si>
    <t>ДКП-86</t>
  </si>
  <si>
    <t>Ставропольская 4/2 ост Переправный переулок</t>
  </si>
  <si>
    <t>ДКП-138</t>
  </si>
  <si>
    <t>Ставропольская 98 ост Вишняковой</t>
  </si>
  <si>
    <t>ДКП-81</t>
  </si>
  <si>
    <t>Ставропольская улица, 113 ост Полины Осипенки</t>
  </si>
  <si>
    <t>ДКП-18</t>
  </si>
  <si>
    <t>Ставропольская улица, 129/ ост.2-я Пятилетка</t>
  </si>
  <si>
    <t>ДКП-42</t>
  </si>
  <si>
    <t>Ставропольская улица, 184 ост Таманская</t>
  </si>
  <si>
    <t>ДКП-24</t>
  </si>
  <si>
    <t>Ставропольская улица, 254  ост Стасова</t>
  </si>
  <si>
    <t>ДКП-3</t>
  </si>
  <si>
    <t>Ставропольская улица, 336к1 ост Парк солнечный остров</t>
  </si>
  <si>
    <t>ДКП-201</t>
  </si>
  <si>
    <t>Ставропольская, 215 (Парк Солнечный остров - Табрис)</t>
  </si>
  <si>
    <t>ДКП-59</t>
  </si>
  <si>
    <t>Ставропольская, 234 ост Кинотеатр  "Болгария"</t>
  </si>
  <si>
    <t>ДКП-29</t>
  </si>
  <si>
    <t>Ставропольская, 47/7 ост  Вишняковой</t>
  </si>
  <si>
    <t>ДКП-106</t>
  </si>
  <si>
    <t>Старокубанская  116А  ост Селезнева</t>
  </si>
  <si>
    <t>ДКП-10</t>
  </si>
  <si>
    <t xml:space="preserve">Стасова, 189/1 ост Стасова  
</t>
  </si>
  <si>
    <t>ДКП-65</t>
  </si>
  <si>
    <t xml:space="preserve">Стахановская 1 ост Стахановская 
</t>
  </si>
  <si>
    <t>ДКП-153</t>
  </si>
  <si>
    <t>Суздальская  21 ост Гомельская</t>
  </si>
  <si>
    <t>ДКП-154</t>
  </si>
  <si>
    <t>Тепличная 17 ост Тепличная</t>
  </si>
  <si>
    <t>ДКП-114</t>
  </si>
  <si>
    <t>Трамвайная улица, 3 Парк Солнечный  остров</t>
  </si>
  <si>
    <t>ДКП-21</t>
  </si>
  <si>
    <t xml:space="preserve">Трудовой Славы, 25 /ост. Магазин 
</t>
  </si>
  <si>
    <t>ДКП-46</t>
  </si>
  <si>
    <t>Трудовой Славы, 36 ост. Кафе Русь</t>
  </si>
  <si>
    <t>ДКП-93</t>
  </si>
  <si>
    <t xml:space="preserve">Тургенева, 110 ост Гагрина
</t>
  </si>
  <si>
    <t>ДКП-70</t>
  </si>
  <si>
    <t xml:space="preserve">Тургенева, 134 ост Монтажников 
</t>
  </si>
  <si>
    <t>ДКП-75</t>
  </si>
  <si>
    <t>Тургенева, 139 ост Олимпийская</t>
  </si>
  <si>
    <t>ДКП-76</t>
  </si>
  <si>
    <t>Тургенева, 166/1  ост  Новаторов</t>
  </si>
  <si>
    <t>ДКП-173</t>
  </si>
  <si>
    <t>Тургенева, 181 ост Яна Полуяна</t>
  </si>
  <si>
    <t>ДКП-128</t>
  </si>
  <si>
    <t>Тургенева, 189/6 ост Санэпидемстанция</t>
  </si>
  <si>
    <t>ДКП-48</t>
  </si>
  <si>
    <t>Тюляева, 20 ост Уральская</t>
  </si>
  <si>
    <t>ДКП-61</t>
  </si>
  <si>
    <t>Тюляева, 6/2 ост Тюляева</t>
  </si>
  <si>
    <t>ДКП-110</t>
  </si>
  <si>
    <t>Уральская  102 ост СБС</t>
  </si>
  <si>
    <t>ДКП-169</t>
  </si>
  <si>
    <t xml:space="preserve">Уральская  87/4 ост ТЦ Хозяин </t>
  </si>
  <si>
    <t>ДКП-149</t>
  </si>
  <si>
    <t>Уральская  97/1 ост Симферопольская</t>
  </si>
  <si>
    <t>ДКП-160</t>
  </si>
  <si>
    <t>Уральская 170 ост Почта</t>
  </si>
  <si>
    <t>ДКП - 213</t>
  </si>
  <si>
    <t>Уральская, 214/2</t>
  </si>
  <si>
    <t>ДКП-119</t>
  </si>
  <si>
    <t>Фадеева, 401/2 ост 1-го Мая</t>
  </si>
  <si>
    <t>ДКП-203</t>
  </si>
  <si>
    <t>хутор Ленина, Тополиная, 43 (кафе Зеленая Роща)</t>
  </si>
  <si>
    <t>ДКП-175</t>
  </si>
  <si>
    <t>хутор Ленина, Пластунская 28 ост Пластуновская</t>
  </si>
  <si>
    <t>ДКП-170</t>
  </si>
  <si>
    <t>хутор Ленина, территория ДНТ Виктория, Прохладная улица, 133</t>
  </si>
  <si>
    <t>ДКП-56</t>
  </si>
  <si>
    <t>Черкасская 43 ост Черкасская</t>
  </si>
  <si>
    <t>ДКП-108</t>
  </si>
  <si>
    <t>Школьная 15/2 ост Восточно Кругликовская</t>
  </si>
  <si>
    <t>ДКП-40</t>
  </si>
  <si>
    <t xml:space="preserve">Шоссе Нефтяников, 11 ост. Кинотеатр Аврора </t>
  </si>
  <si>
    <t>ДКП-155</t>
  </si>
  <si>
    <t>Яна Полуяна, 22 ост Микрорайон Солнечный</t>
  </si>
  <si>
    <t>АДРЕСНАЯ ПРОГРАММА (Остановки Dim №2) *СТАТУС СТОРОН УТОЧНЯЙТЕ У МЕНЕДЖЕРА</t>
  </si>
  <si>
    <t>ДК-140</t>
  </si>
  <si>
    <t>40 лет Победы, 129\2\ Посадского</t>
  </si>
  <si>
    <t>ДК-71</t>
  </si>
  <si>
    <t>40-летия Победы 166 Автобусная  Остановка  Восточно- Кругликовская</t>
  </si>
  <si>
    <t>ДК-65</t>
  </si>
  <si>
    <t>40-летия Победы 2  Автобусная Остановка  Юннатов</t>
  </si>
  <si>
    <t>ДК-70</t>
  </si>
  <si>
    <t>40-летия Победы 43 Автобусная Остановка Российская</t>
  </si>
  <si>
    <t>ДК-67</t>
  </si>
  <si>
    <t>40-летия Победы 5/5 Автобусная Остановка Больница Скорой Медецинской Помощи</t>
  </si>
  <si>
    <t>ДК-69</t>
  </si>
  <si>
    <t>40-летия Победы 60  Автобусная Остановка Университет Культуры</t>
  </si>
  <si>
    <t>ДК-68</t>
  </si>
  <si>
    <t xml:space="preserve">40-летия Победы, 29/1 Автобусная остановка Московская </t>
  </si>
  <si>
    <t>ДК-66</t>
  </si>
  <si>
    <t>40-летия Победы, 5/1  Автобусная Остановка  Юннатов</t>
  </si>
  <si>
    <t>ДК-77</t>
  </si>
  <si>
    <t>Атарбекова 190 Автобусная Остановка Бальнеолечебница ближе к Герцена посередине</t>
  </si>
  <si>
    <t>ДК-76</t>
  </si>
  <si>
    <t>Атарбекова 190 Автобусная Остановка Бальнеолечебницаряд ближе к водолечеб самая правая</t>
  </si>
  <si>
    <t>ДК-75</t>
  </si>
  <si>
    <t>Атарбекова 267 Автобусная Остановка Бальнеолечебница ряд ближе к водолечеб самая левая</t>
  </si>
  <si>
    <t>ДК-74</t>
  </si>
  <si>
    <t>Атарбекова 267/1 Автобусная Остановка Бальнеолечебница ряд ближе к водолечеб посерелине</t>
  </si>
  <si>
    <t>ДК-73</t>
  </si>
  <si>
    <t>Атарбекова 267/1 Автобусная Остановка Бальнеолечебница самая правая ближе к Атарбекова</t>
  </si>
  <si>
    <t>ДК-72</t>
  </si>
  <si>
    <t>Атарбекова Автобусная Остановка Бальнеолечебница слева ближе к Герцена</t>
  </si>
  <si>
    <t>ДК-135</t>
  </si>
  <si>
    <t>Бершанская площадь</t>
  </si>
  <si>
    <t>ДК-43</t>
  </si>
  <si>
    <t>Бородина, 8 Автобусная Остановка Уральская</t>
  </si>
  <si>
    <t>ДК-107</t>
  </si>
  <si>
    <t xml:space="preserve">Восточно- Кругликовская 40   Автобусная Остановка Весенняя </t>
  </si>
  <si>
    <t>ДК-123</t>
  </si>
  <si>
    <t>Гагарина 106 Автобусная Остановка Герцена</t>
  </si>
  <si>
    <t>ДК-122</t>
  </si>
  <si>
    <t>Гагарина 73 Автобусная Остановка Энгельса</t>
  </si>
  <si>
    <t>ДК-134</t>
  </si>
  <si>
    <t>Гаражная (вблизи строения 33/1)</t>
  </si>
  <si>
    <t>ДК-32</t>
  </si>
  <si>
    <t>Горького 96 Остановка Красная (Трамвайная остановка )</t>
  </si>
  <si>
    <t>0,90*1,94</t>
  </si>
  <si>
    <t>ДК-129</t>
  </si>
  <si>
    <t>Горького микрорайон Пашковский Остановка Карасунская</t>
  </si>
  <si>
    <t>ДК-104</t>
  </si>
  <si>
    <t>Дзержинского 100 Автобусная Остановка "Красная Площадь"</t>
  </si>
  <si>
    <t>ДК-101</t>
  </si>
  <si>
    <t>Дзержинского 161 Автобусная Остановка Сафонова</t>
  </si>
  <si>
    <t>ДК-102</t>
  </si>
  <si>
    <t>Дзержинского 163 напротив Автобусная Остановка Авиагородок</t>
  </si>
  <si>
    <t>ДК-99</t>
  </si>
  <si>
    <t>Дзержинского 201 Автобусная Остановка Городок имени Жукова</t>
  </si>
  <si>
    <t>ДК-103</t>
  </si>
  <si>
    <t>Дзержинского 50 Автобусная Остановка Стахановская</t>
  </si>
  <si>
    <t>ДК-106</t>
  </si>
  <si>
    <t>Дзержинского 62 Автобусная Остановка ВАИ Имени Серова</t>
  </si>
  <si>
    <t>ДК-97</t>
  </si>
  <si>
    <t>Дзержинского 80/1 Автобусная Остановка Нахимова</t>
  </si>
  <si>
    <t>ДК-105</t>
  </si>
  <si>
    <t>Дзержинского 97/2 Автобусная Остановка Троллейбусное депо №1</t>
  </si>
  <si>
    <t>ДК-98</t>
  </si>
  <si>
    <t>Дзержинского 98/3 Автобусная Остановка Городок имени Жукова</t>
  </si>
  <si>
    <t>ДК-100</t>
  </si>
  <si>
    <t>Дзержинского Автобусная Остановка Сафонова</t>
  </si>
  <si>
    <t>ДК-16</t>
  </si>
  <si>
    <t>Игнатова, 3 Автобусная Остановка Краевая (не чет)</t>
  </si>
  <si>
    <t>ДК-132</t>
  </si>
  <si>
    <t>Карла Гусника (Напротив строения №17/13 при подъзде к Ейскому шоссе)  (НЕЧЕТ)</t>
  </si>
  <si>
    <t>ДК-133</t>
  </si>
  <si>
    <t>Карла Гусника (Напротив строения №17/13 при подъзде к Ейскому шоссе)  (ЧЕТ)</t>
  </si>
  <si>
    <t>ДК-128</t>
  </si>
  <si>
    <t>Коммунаров 147  Остановка  Буденного</t>
  </si>
  <si>
    <t>ДК-121</t>
  </si>
  <si>
    <t>Коммунаров, 12 остановка  "Городской сад" (Трамвайная)</t>
  </si>
  <si>
    <t>ДК-137</t>
  </si>
  <si>
    <t>Конгрессная улица, 15/3 остановка Школа</t>
  </si>
  <si>
    <t>ДК-34</t>
  </si>
  <si>
    <t xml:space="preserve">Красная 165/1 Автобусная Остановка 2 Гаврилова  </t>
  </si>
  <si>
    <t>ДК-31</t>
  </si>
  <si>
    <t>Красная 165/1 Автобусная Остановка Гаврилова</t>
  </si>
  <si>
    <t>ДК-29</t>
  </si>
  <si>
    <t>Красная 190 Автобусная Остановка Одесская</t>
  </si>
  <si>
    <t>0,90*2,20</t>
  </si>
  <si>
    <t>ДК-30</t>
  </si>
  <si>
    <t xml:space="preserve">Красная 198А Автобусная Остановка 1  Гаврилова </t>
  </si>
  <si>
    <t>ДК-33</t>
  </si>
  <si>
    <t xml:space="preserve">Красная 198А Автобусная Остановка 2  Гаврилова </t>
  </si>
  <si>
    <t>ДК-96</t>
  </si>
  <si>
    <t>Красных Партизан 243/2 Автобусная Остановка 3-я линия</t>
  </si>
  <si>
    <t>ДК-95</t>
  </si>
  <si>
    <t>Красных Партизан 6/10 Автобусная Остановка 3-я линия</t>
  </si>
  <si>
    <t>ДК-109</t>
  </si>
  <si>
    <t>Кубанская Набережная 128 Автобусная Остановка Мира</t>
  </si>
  <si>
    <t>ДК-112</t>
  </si>
  <si>
    <t>Кубанская Набережная 137 Автобусная Остановка Тургеневский мост</t>
  </si>
  <si>
    <t>ДК-113</t>
  </si>
  <si>
    <t>Кубанская Набережная 159 Автобусная Остановка Парк 30 летия Победы</t>
  </si>
  <si>
    <t>ДК-110</t>
  </si>
  <si>
    <t>Кубанская Набережная 186 Автобусная Остановка Гоголя</t>
  </si>
  <si>
    <t>ДК-108</t>
  </si>
  <si>
    <t>Кубанская Набережная 39/1 Автобусная Остановка Гоголя</t>
  </si>
  <si>
    <t>ДК-111</t>
  </si>
  <si>
    <t>Кубанская Набережная 76 Автобусная Остановка Тургеневский мост</t>
  </si>
  <si>
    <t>ДК-13</t>
  </si>
  <si>
    <t>Мачуги 124 Автобусная Остановка Плиева</t>
  </si>
  <si>
    <t>ДК-125</t>
  </si>
  <si>
    <t xml:space="preserve">Мачуги 14  Автобусная Остановка ТЭЦ (на повороте ) </t>
  </si>
  <si>
    <t>ДК-14</t>
  </si>
  <si>
    <t>Мачуги 149 Автобусная Остановка Плиева</t>
  </si>
  <si>
    <t>ДК-19</t>
  </si>
  <si>
    <t xml:space="preserve">Мачуги 2А Автобусная Остановка «ТЭЦ»  3-й  Павильон </t>
  </si>
  <si>
    <t>ДК-17</t>
  </si>
  <si>
    <t xml:space="preserve">Мачуги 2А Автобусная Остановка «ТЭЦ» 1-й Павильон </t>
  </si>
  <si>
    <t>ДК-18</t>
  </si>
  <si>
    <t xml:space="preserve">Мачуги 2А Автобусная Остановка «ТЭЦ» 2-й Павильон </t>
  </si>
  <si>
    <t>Дк-15</t>
  </si>
  <si>
    <t>Мачуги 31 Автобусная Остановка Благоева (не чет)</t>
  </si>
  <si>
    <t>ДК-35</t>
  </si>
  <si>
    <t>Мира 18 Автобусная Остановка Кирова</t>
  </si>
  <si>
    <t>ДК-37</t>
  </si>
  <si>
    <t>Мира 35 Автобусная Остановка Коммунаров</t>
  </si>
  <si>
    <t>ДК-36</t>
  </si>
  <si>
    <t>Мира 36 Автобусная Остановка Рашпилевская</t>
  </si>
  <si>
    <t>ДК-38</t>
  </si>
  <si>
    <t>Мира 57/1 Автобусная Остановка Суворова</t>
  </si>
  <si>
    <t>ДК-39</t>
  </si>
  <si>
    <t>Мира 64 Автобусная Остановка Суворова</t>
  </si>
  <si>
    <t>ДК-41</t>
  </si>
  <si>
    <t>Мира 67 Автобусная Остановка КТТУ</t>
  </si>
  <si>
    <t>ДК-40</t>
  </si>
  <si>
    <t>Мира 80 Автобусная Остановка КТТУ</t>
  </si>
  <si>
    <t>ДК-130</t>
  </si>
  <si>
    <t xml:space="preserve">Московская 40  Автобусная остановка  40лет-Победы </t>
  </si>
  <si>
    <t>ДК-138</t>
  </si>
  <si>
    <t xml:space="preserve">Московская улица, 111 остановка Ахтырская </t>
  </si>
  <si>
    <t>ДК-143</t>
  </si>
  <si>
    <t>Московская, 80 (Почта)</t>
  </si>
  <si>
    <t>ДК-142</t>
  </si>
  <si>
    <t>Московская\40 лет Победы, 55</t>
  </si>
  <si>
    <t>ДК-116</t>
  </si>
  <si>
    <t>Новороссийская 11/3 Автобусная Остановка Волжская</t>
  </si>
  <si>
    <t>ДК-115</t>
  </si>
  <si>
    <t>Новороссийская 216/5 напротив Автобусная Остановка Краснодар продукт</t>
  </si>
  <si>
    <t>ДК-114</t>
  </si>
  <si>
    <t>Новороссийская 75/7 Автобусная Остановка Енисейская</t>
  </si>
  <si>
    <t>ДК-42</t>
  </si>
  <si>
    <t>Октябрьская, 59 Автобусная Остановка Мира</t>
  </si>
  <si>
    <t>ДК-139</t>
  </si>
  <si>
    <t>Островского, 18/ Московская</t>
  </si>
  <si>
    <t>ДК-124</t>
  </si>
  <si>
    <t xml:space="preserve">Российская 702  Автобусная Остановка Тенистая </t>
  </si>
  <si>
    <t>ДК-64</t>
  </si>
  <si>
    <t>Северная 10 Автобусная Остановка имени Академика Трубилина</t>
  </si>
  <si>
    <t>ДК-60</t>
  </si>
  <si>
    <t>Северная 116 Автобусная Остановка Передерия</t>
  </si>
  <si>
    <t>ДК-61</t>
  </si>
  <si>
    <t>Северная 129 Автобусная Остановка Передерия</t>
  </si>
  <si>
    <t>ДК-58</t>
  </si>
  <si>
    <t>Северная 158 Автобусная Остановка Брюсова</t>
  </si>
  <si>
    <t>ДК-52</t>
  </si>
  <si>
    <t>Северная 167 Автобусная Остановка Янковского</t>
  </si>
  <si>
    <t>ДК-59</t>
  </si>
  <si>
    <t>Северная 185 Автобусная Остановка Брюсова</t>
  </si>
  <si>
    <t>ДК-57</t>
  </si>
  <si>
    <t>Северная 245 Автобусная Остановка Тургенева</t>
  </si>
  <si>
    <t>ДК-54</t>
  </si>
  <si>
    <t>Северная 269 Автобусная Остановка Аэродромная</t>
  </si>
  <si>
    <t>ДК-56</t>
  </si>
  <si>
    <t>Северная 298 Автобусная Остановка Севастопольская</t>
  </si>
  <si>
    <t>ДК-53</t>
  </si>
  <si>
    <t>Северная 305 Автобусная Остановка Коммунаров</t>
  </si>
  <si>
    <t>ДК-55</t>
  </si>
  <si>
    <t>Северная 310 Автобусная Остановка Аэродромная</t>
  </si>
  <si>
    <t>ДК-50</t>
  </si>
  <si>
    <t>Северная 345 Автобусная Остановка Базовская</t>
  </si>
  <si>
    <t>ДК-51</t>
  </si>
  <si>
    <t>Северная 408 Автобусная Остановка Янковского</t>
  </si>
  <si>
    <t>ДК-48</t>
  </si>
  <si>
    <t>Северная 425 Автобусная Остановка Березанская</t>
  </si>
  <si>
    <t>ДК-49</t>
  </si>
  <si>
    <t>Северная 432/1 Автобусная Остановка Базовская</t>
  </si>
  <si>
    <t>ДК-47</t>
  </si>
  <si>
    <t>Северная 510 Автобусная Остановка Корницкого</t>
  </si>
  <si>
    <t>ДК-45</t>
  </si>
  <si>
    <t>Северная 529 Автобусная Остановка ВНИИМК</t>
  </si>
  <si>
    <t>ДК-63</t>
  </si>
  <si>
    <t>Северная 55 Автобусная Остановка Каляева</t>
  </si>
  <si>
    <t>ДК-46</t>
  </si>
  <si>
    <t>Северная 608 Автобусная Остановка ВНИИМК</t>
  </si>
  <si>
    <t>ДК-62</t>
  </si>
  <si>
    <t>Северная 62 Автобусная Остановка Каляева</t>
  </si>
  <si>
    <t>ДК-119</t>
  </si>
  <si>
    <t>Седина 7 Автобусная остановка  "Мед Академия"</t>
  </si>
  <si>
    <t>ДК-120</t>
  </si>
  <si>
    <t>Седина Автобусная остановка Восточно-Кругликовская</t>
  </si>
  <si>
    <t>ДК-80</t>
  </si>
  <si>
    <t>Селезнева 110 Автобусная Остановка Волжская</t>
  </si>
  <si>
    <t>ДК-82</t>
  </si>
  <si>
    <t>Селезнева 123 Автобусная Остановка Ялтинская</t>
  </si>
  <si>
    <t>ДК-79</t>
  </si>
  <si>
    <t>Селезнева 147 Автобусная Остановка Поликлиника</t>
  </si>
  <si>
    <t>ДК-81</t>
  </si>
  <si>
    <t>Селезнева 175 Автобусная Остановка Волжская</t>
  </si>
  <si>
    <t>ДК-78</t>
  </si>
  <si>
    <t>Селезнева 94 Автобусная Остановка Поликлиника №15</t>
  </si>
  <si>
    <t>ДК-131</t>
  </si>
  <si>
    <t>Симферопольская, 18 Автобусная Остановка Симферопольская</t>
  </si>
  <si>
    <t>ДК-84</t>
  </si>
  <si>
    <t>Сормовская  3/5 Автобусная Остановка Троллейбусное депо №2</t>
  </si>
  <si>
    <t>ДК-89</t>
  </si>
  <si>
    <t>Сормовская 103 Автобусная Остановка Братская</t>
  </si>
  <si>
    <t>ДК-91</t>
  </si>
  <si>
    <t>Сормовская 106 /3 Автобусная Остановка "Симферопольская "</t>
  </si>
  <si>
    <t>ДК-93</t>
  </si>
  <si>
    <t>Сормовская 132 Автобусная Остановка Свято Духов Храм</t>
  </si>
  <si>
    <t>ДК-92</t>
  </si>
  <si>
    <t>Сормовская 179 Автобусная Остановка Свято Духов Храм</t>
  </si>
  <si>
    <t>ДК-85</t>
  </si>
  <si>
    <t>Сормовская 24/1 Автобусная Остановка Школа №53</t>
  </si>
  <si>
    <t>ДК-86</t>
  </si>
  <si>
    <t>Сормовская 25 Автобусная Остановка Школа №53</t>
  </si>
  <si>
    <t>ДК-87</t>
  </si>
  <si>
    <t>Сормовская 41 Автобусная Остановка Дежнева</t>
  </si>
  <si>
    <t>ДК-88</t>
  </si>
  <si>
    <t>Сормовская 44 Автобусная Остановка Дежнева</t>
  </si>
  <si>
    <t>ДК-83</t>
  </si>
  <si>
    <t>Сормовская 5 Автобусная Остановка Лизы Чайкиной</t>
  </si>
  <si>
    <t>ДК-90</t>
  </si>
  <si>
    <t>Сормовская 62/2 Автобусная Остановка Братская</t>
  </si>
  <si>
    <t>ДК-94</t>
  </si>
  <si>
    <t>Сормовская улица, 202 Автобусная Остановка 30 Иркутской Дивизии</t>
  </si>
  <si>
    <t>ДК-141</t>
  </si>
  <si>
    <t>Сормовская, 210\1 мая</t>
  </si>
  <si>
    <t>ДК-22</t>
  </si>
  <si>
    <t>Ставропольская 201 Автобусная Остановка Старокубанская</t>
  </si>
  <si>
    <t>ДК-21</t>
  </si>
  <si>
    <t>Ставропольская 310 Автобусная Остановка Старокубанская</t>
  </si>
  <si>
    <t>ДК-27</t>
  </si>
  <si>
    <t>Ставропольская 33 Автобусная Остановка Переулок Лунный</t>
  </si>
  <si>
    <t>ДК-26</t>
  </si>
  <si>
    <t>Ставропольская 34/1 Автобусная Остановка Переулок Лунный</t>
  </si>
  <si>
    <t>ДК-25</t>
  </si>
  <si>
    <t>Ставропольская 45/2 Автобусная Остановка Ким</t>
  </si>
  <si>
    <t>ДК-24</t>
  </si>
  <si>
    <t>Ставропольская 64 Автобусная Остановка Ким</t>
  </si>
  <si>
    <t>ДК-23</t>
  </si>
  <si>
    <t>Ставропольская 83 Автобусная Остановка Шевченко</t>
  </si>
  <si>
    <t>ДК-28</t>
  </si>
  <si>
    <t>Ставропольская 9 Автобусная Остановка Переулок Перебранный</t>
  </si>
  <si>
    <t>ДК-118</t>
  </si>
  <si>
    <t>Стасова 174/1  Остановка ЗАГС</t>
  </si>
  <si>
    <t>ДК-20</t>
  </si>
  <si>
    <t xml:space="preserve">Трамвайная улица, 2/14 Автобусная Остановка Солнечный Остров
</t>
  </si>
  <si>
    <t>ДК-126</t>
  </si>
  <si>
    <t>ТЭЦ Трамвайная остановка</t>
  </si>
  <si>
    <t>ДК-136</t>
  </si>
  <si>
    <t xml:space="preserve">Уральская улица, 204 остановка Уральская </t>
  </si>
  <si>
    <t>ДК-6</t>
  </si>
  <si>
    <t>Фадеева  Автобусная Остановка Криничная</t>
  </si>
  <si>
    <t>ДК-5</t>
  </si>
  <si>
    <t>Фадеева 104 Автобусная Остановка Криничная</t>
  </si>
  <si>
    <t>ДК-11</t>
  </si>
  <si>
    <t>Фадеева 138 Автобусная Остановка «Хлеб завод»</t>
  </si>
  <si>
    <t>ДК-9</t>
  </si>
  <si>
    <t>Фадеева 158/1 Автобусная Остановка Гоголя</t>
  </si>
  <si>
    <t>ДК-12</t>
  </si>
  <si>
    <t>Фадеева 167 Автобусная Остановка «Хлеб завод»</t>
  </si>
  <si>
    <t>ДК-7</t>
  </si>
  <si>
    <t>Фадеева 186/2 Автобусная Остановка Демченко</t>
  </si>
  <si>
    <t>ДК-10</t>
  </si>
  <si>
    <t>Фадеева 201 Автобусная Остановка Гоголя</t>
  </si>
  <si>
    <t>ДК-8</t>
  </si>
  <si>
    <t>Фадеева 233 Автобусная Остановка Демченко</t>
  </si>
  <si>
    <t>ДК-3</t>
  </si>
  <si>
    <t>Фадеева 266 Автобусная Остановка «Школа»</t>
  </si>
  <si>
    <t>ДК-4</t>
  </si>
  <si>
    <t>Фадеева 327 Автобусная Остановка «Школа»</t>
  </si>
  <si>
    <t>ДК-1</t>
  </si>
  <si>
    <t>Фадеева Автобусная Остановка 1 Мая 90/1</t>
  </si>
  <si>
    <t>ДК-2</t>
  </si>
  <si>
    <t>Фадеева, 324/2 Автобусная Остановка 8-го Марта</t>
  </si>
  <si>
    <t>ДК-127</t>
  </si>
  <si>
    <t>Хутор имени Ленина 128 напротив Автобусная Останока ХРАМ" (Дачи)</t>
  </si>
  <si>
    <t>ДК-44</t>
  </si>
  <si>
    <t xml:space="preserve">Ялтинская улица, 41  Автобусная остановка Уральская </t>
  </si>
  <si>
    <t>ДК-117</t>
  </si>
  <si>
    <t>Яна Полуяна 43  Автобусная Остановка Микрорайон Солнечный</t>
  </si>
  <si>
    <t>Размер сити-формата *</t>
  </si>
  <si>
    <t>Кол-во сити-форматов в павильоне</t>
  </si>
  <si>
    <t>Стоимость сити-формата(месяц)</t>
  </si>
  <si>
    <t>Размер фронтальной поверхности *</t>
  </si>
  <si>
    <t>Кол-во фронтальных поверхностей в павильоне</t>
  </si>
  <si>
    <t>Стоимость фронтальной поверхности (месяц)</t>
  </si>
  <si>
    <t>Стоимость брендирования (месяц)</t>
  </si>
  <si>
    <t>АДРЕСНАЯ ПРОГРАММА (Трамванйе остановки Г-образные) *СТАТУС СТОРОН УТОЧНЯЙТЕ У МЕНЕДЖЕРА</t>
  </si>
  <si>
    <t>ГТО-27</t>
  </si>
  <si>
    <t>Буденного / Садовая, 50</t>
  </si>
  <si>
    <t>1.30м*1.90м</t>
  </si>
  <si>
    <t>0.98м*1.79м</t>
  </si>
  <si>
    <t>ГТО-26</t>
  </si>
  <si>
    <t>Буденного /Садовая, 57</t>
  </si>
  <si>
    <t>ГТО-29</t>
  </si>
  <si>
    <t>Дмитриевская дамба / Садовая, 1</t>
  </si>
  <si>
    <t>ГТО-30</t>
  </si>
  <si>
    <t>Дмитриевская дамба /Дмитриевская Дамба, 1 А</t>
  </si>
  <si>
    <t>ГТО-33</t>
  </si>
  <si>
    <t>Селезнева (на Димитрова) / Стасова, 171/2</t>
  </si>
  <si>
    <t>0.94м*1.65м</t>
  </si>
  <si>
    <t>ГТО-24</t>
  </si>
  <si>
    <t>Т/ц Юбилейный / Пр. Чекистов (в город) Пр. Чекистов, 17</t>
  </si>
  <si>
    <t>ГТО-28</t>
  </si>
  <si>
    <t>Хладокомбинат / Стасова, 187</t>
  </si>
  <si>
    <t>Стоимость сити формата (месяц)</t>
  </si>
  <si>
    <t>Стоимость брендипования (месяц)</t>
  </si>
  <si>
    <t>Размер сити-формата</t>
  </si>
  <si>
    <t>АДРЕСНАЯ ПРОГРАММА (Трамвайные остановки продольные) *СТАТУС СТОРОН УТОЧНЯЙТЕ У МЕНЕДЖЕРА</t>
  </si>
  <si>
    <t>ТО-33</t>
  </si>
  <si>
    <t>Колхозная 82 . / ул   40лет Победы</t>
  </si>
  <si>
    <t>1.25м*1.87м</t>
  </si>
  <si>
    <t>ТО-32</t>
  </si>
  <si>
    <t>ост .Т/ц "5 звезд" (из город)  2-й павильон  Проспект Чекистов, 27/2</t>
  </si>
  <si>
    <t>1.20м*1.80м</t>
  </si>
  <si>
    <t>ТО-24</t>
  </si>
  <si>
    <t>ост Одесская/ 1-й павильон / ул Коммунаров, 270</t>
  </si>
  <si>
    <t>ТО-1</t>
  </si>
  <si>
    <t>ост. Вишнякова (в город) 1-й Павильон/ул .Ставропольская, 53</t>
  </si>
  <si>
    <t>1.00м*1.50м</t>
  </si>
  <si>
    <t>ТО-3</t>
  </si>
  <si>
    <t>ост. Вишнякова (в город) 3-й Павильон/ул .Ставропольская, 53</t>
  </si>
  <si>
    <t>ТО 4</t>
  </si>
  <si>
    <t>ост. Вишнякова (в город) 4-й Павильон/ул .Ставропольская, 53</t>
  </si>
  <si>
    <t>ТО-2</t>
  </si>
  <si>
    <t>ост. Вишнякова (в город) 2-й Павильон/ул .Ставропольская, 53</t>
  </si>
  <si>
    <t>ТО-11</t>
  </si>
  <si>
    <t>ост. Восточное трамвайное депо 1-й Павильон Ставропольская 129</t>
  </si>
  <si>
    <t>ТО-12</t>
  </si>
  <si>
    <t>ост. Восточное трамвайное депо 2-й Павильон ул . Ставропольская 129</t>
  </si>
  <si>
    <t>ТО-19</t>
  </si>
  <si>
    <t>ост. Горького Коммунаров, 97</t>
  </si>
  <si>
    <t>ТО-20</t>
  </si>
  <si>
    <t>ост. Коммунаров  ул Горького, 127</t>
  </si>
  <si>
    <t>ТО 22</t>
  </si>
  <si>
    <t>ост. Кооперативный рынок  2-й павильон /Коммунаров, 73/1</t>
  </si>
  <si>
    <t>ТО-21</t>
  </si>
  <si>
    <t>ост. Кооперативный рынок 1-й Павильон/ Коммунаров, 73/1</t>
  </si>
  <si>
    <t>ТО-23</t>
  </si>
  <si>
    <t>ост. Кооперативный рынок улицав  Гоголя 73</t>
  </si>
  <si>
    <t>ТО-25</t>
  </si>
  <si>
    <t>ост. Одесская / 2 -й павильон / ул  Коммунаров, 270</t>
  </si>
  <si>
    <t>ТО-26</t>
  </si>
  <si>
    <t>ост. Сенной рынок   1-й павильон  ул . Калинина, 464 (5сити )</t>
  </si>
  <si>
    <t>ТО-27</t>
  </si>
  <si>
    <t>ост. Сенной рынок   2-й павильон  ул . Калинина, 464 (5сити )</t>
  </si>
  <si>
    <t>ТО-28</t>
  </si>
  <si>
    <t>ост. Сенной рынок   3-й павильон  ул . Калинина, 464 (5сити )</t>
  </si>
  <si>
    <t>ТО-16</t>
  </si>
  <si>
    <t xml:space="preserve">ост. Стасова (в город)  1-й Павильон / ул Ставропольская, 193
</t>
  </si>
  <si>
    <t>ТО-17</t>
  </si>
  <si>
    <t>ост. Стасова (в город) 2-й павильон/ ул Ставропольская, 193</t>
  </si>
  <si>
    <t>ТО-18</t>
  </si>
  <si>
    <t>ост. Стасова (в город) 3-й павильон/ ул Ставропольская, 193</t>
  </si>
  <si>
    <t>ТО-31</t>
  </si>
  <si>
    <t>ост. Т/ц "5 звезд" (из город)  1-й Павильон  Проспект Чекистов, 27/2</t>
  </si>
  <si>
    <t>ТО-9</t>
  </si>
  <si>
    <t>ост. Таманская (в город) 1-й Павильон/ул .Ставропольская, 97</t>
  </si>
  <si>
    <t>ТО-10</t>
  </si>
  <si>
    <t>ост. Таманская (в город) 2-й Павильон/ул .Ставропольская, 97</t>
  </si>
  <si>
    <t>ТО-30</t>
  </si>
  <si>
    <t>ост. Тургенева  имени Калинина,235</t>
  </si>
  <si>
    <t>ТО-6</t>
  </si>
  <si>
    <t>ост. Шевченко (в город) 2-ой павильон  /ул .Ставропольская, 85</t>
  </si>
  <si>
    <t>ТО-7</t>
  </si>
  <si>
    <t>ост. Шевченко (в город) 3-ий павильон  /ул .Ставропольская, 85</t>
  </si>
  <si>
    <t>ТО-8</t>
  </si>
  <si>
    <t>ост. Шевченко (в город) 4-ый павильон  /ул .Ставропольская, 85</t>
  </si>
  <si>
    <t>ТО-29</t>
  </si>
  <si>
    <t>ост. Промышленная (в город) / Садовая улица, 110</t>
  </si>
  <si>
    <t>ТО-15</t>
  </si>
  <si>
    <t>ост. Университет   (в город)  3-й Павильон Ставропольская, 149</t>
  </si>
  <si>
    <t>ТО-13</t>
  </si>
  <si>
    <t>ост. Университет   (в город)  1-й Павильон Ставропольская, 149</t>
  </si>
  <si>
    <t>ТО 14</t>
  </si>
  <si>
    <t>ост. Университет   (в город)  2-й Павильон Ставропольская, 149</t>
  </si>
  <si>
    <t>ТО-5</t>
  </si>
  <si>
    <t>ост. Шевченко (в город) 1-й Павильон/ул .Ставропольская, 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</si>
</sst>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\٬##0\٫00"/>
    <numFmt numFmtId="165" formatCode="d/m"/>
  </numFmts>
  <fonts count="38">
    <font>
      <sz val="10.0"/>
      <color rgb="FF000000"/>
      <name val="Arial"/>
      <scheme val="minor"/>
    </font>
    <font>
      <b/>
      <sz val="12.0"/>
      <color rgb="FF000080"/>
      <name val="Calibri"/>
    </font>
    <font>
      <b/>
      <sz val="11.0"/>
      <color rgb="FF000000"/>
      <name val="Open Sans"/>
    </font>
    <font/>
    <font>
      <b/>
      <sz val="10.0"/>
      <color rgb="FF000000"/>
      <name val="Calibri"/>
    </font>
    <font>
      <sz val="11.0"/>
      <color rgb="FF000000"/>
      <name val="Calibri"/>
    </font>
    <font>
      <b/>
      <sz val="10.0"/>
      <color rgb="FF000080"/>
      <name val="Times New Roman"/>
    </font>
    <font>
      <b/>
      <sz val="16.0"/>
      <color rgb="FF000080"/>
      <name val="Calibri"/>
    </font>
    <font>
      <b/>
      <sz val="11.0"/>
      <color rgb="FFFF0000"/>
      <name val="Open Sans"/>
    </font>
    <font>
      <b/>
      <color theme="1"/>
      <name val="Open Sans"/>
    </font>
    <font>
      <color theme="1"/>
      <name val="Open Sans"/>
    </font>
    <font>
      <u/>
      <color rgb="FF1155CC"/>
      <name val="Open Sans"/>
    </font>
    <font>
      <color theme="1"/>
      <name val="Arial"/>
    </font>
    <font>
      <u/>
      <color rgb="FF1155CC"/>
      <name val="Open Sans"/>
    </font>
    <font>
      <sz val="10.0"/>
      <color theme="1"/>
      <name val="Arial"/>
    </font>
    <font>
      <u/>
      <color rgb="FF1155CC"/>
      <name val="Arial"/>
    </font>
    <font>
      <u/>
      <color rgb="FF1155CC"/>
      <name val="Arial"/>
    </font>
    <font>
      <u/>
      <color rgb="FF1155CC"/>
      <name val="Arial"/>
    </font>
    <font>
      <b/>
      <color rgb="FF212529"/>
      <name val="Open Sans"/>
    </font>
    <font>
      <b/>
      <sz val="10.0"/>
      <color theme="1"/>
      <name val="Open Sans"/>
    </font>
    <font>
      <sz val="10.0"/>
      <color theme="1"/>
      <name val="Open Sans"/>
    </font>
    <font>
      <u/>
      <sz val="10.0"/>
      <color theme="10"/>
      <name val="Arial"/>
    </font>
    <font>
      <b/>
      <sz val="10.0"/>
      <color rgb="FF000000"/>
      <name val="Open Sans"/>
    </font>
    <font>
      <u/>
      <sz val="11.0"/>
      <color rgb="FF0000FF"/>
      <name val="Calibri"/>
    </font>
    <font>
      <sz val="10.0"/>
      <color rgb="FF000000"/>
      <name val="Open Sans"/>
    </font>
    <font>
      <u/>
      <sz val="10.0"/>
      <color rgb="FF0000FF"/>
      <name val="Arial"/>
    </font>
    <font>
      <u/>
      <sz val="10.0"/>
      <color theme="10"/>
      <name val="Arial"/>
    </font>
    <font>
      <sz val="14.0"/>
      <color rgb="FF000000"/>
      <name val="Times New Roman"/>
    </font>
    <font>
      <sz val="8.0"/>
      <color theme="1"/>
      <name val="Liberation serif"/>
    </font>
    <font>
      <b/>
      <sz val="14.0"/>
      <color rgb="FF000000"/>
      <name val="Times New Roman"/>
    </font>
    <font>
      <u/>
      <sz val="11.0"/>
      <color rgb="FF0000FF"/>
      <name val="Calibri"/>
    </font>
    <font>
      <sz val="12.0"/>
      <color theme="1"/>
      <name val="Calibri"/>
    </font>
    <font>
      <sz val="10.0"/>
      <color rgb="FF000000"/>
      <name val="Arial"/>
    </font>
    <font>
      <i/>
      <sz val="10.0"/>
      <color rgb="FF404040"/>
      <name val="Comic Sans MS"/>
    </font>
    <font>
      <u/>
      <sz val="10.0"/>
      <color theme="10"/>
      <name val="Arial"/>
    </font>
    <font>
      <b/>
      <i/>
      <sz val="14.0"/>
      <color theme="1"/>
      <name val="Arial"/>
    </font>
    <font>
      <u/>
      <color rgb="FF1155CC"/>
      <name val="Open Sans"/>
    </font>
    <font>
      <u/>
      <color rgb="FF1155CC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</fills>
  <borders count="21">
    <border/>
    <border>
      <left/>
      <right/>
      <top/>
    </border>
    <border>
      <left/>
      <top/>
      <bottom/>
    </border>
    <border>
      <top/>
      <bottom/>
    </border>
    <border>
      <left/>
      <right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top/>
    </border>
    <border>
      <top/>
    </border>
    <border>
      <left/>
    </border>
    <border>
      <right style="thin">
        <color rgb="FF000000"/>
      </right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4" fontId="2" numFmtId="0" xfId="0" applyAlignment="1" applyBorder="1" applyFill="1" applyFont="1">
      <alignment horizontal="center" vertical="center"/>
    </xf>
    <xf borderId="5" fillId="4" fontId="4" numFmtId="0" xfId="0" applyBorder="1" applyFont="1"/>
    <xf borderId="5" fillId="4" fontId="5" numFmtId="0" xfId="0" applyBorder="1" applyFont="1"/>
    <xf borderId="5" fillId="4" fontId="4" numFmtId="0" xfId="0" applyAlignment="1" applyBorder="1" applyFont="1">
      <alignment horizontal="center" vertical="top"/>
    </xf>
    <xf borderId="6" fillId="3" fontId="6" numFmtId="0" xfId="0" applyAlignment="1" applyBorder="1" applyFont="1">
      <alignment horizontal="center" vertical="center"/>
    </xf>
    <xf borderId="7" fillId="4" fontId="7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horizontal="center"/>
    </xf>
    <xf borderId="6" fillId="5" fontId="9" numFmtId="0" xfId="0" applyAlignment="1" applyBorder="1" applyFill="1" applyFont="1">
      <alignment horizontal="center" vertical="bottom"/>
    </xf>
    <xf borderId="9" fillId="0" fontId="10" numFmtId="0" xfId="0" applyAlignment="1" applyBorder="1" applyFont="1">
      <alignment vertical="bottom"/>
    </xf>
    <xf borderId="9" fillId="2" fontId="11" numFmtId="0" xfId="0" applyAlignment="1" applyBorder="1" applyFont="1">
      <alignment vertical="bottom"/>
    </xf>
    <xf borderId="9" fillId="5" fontId="9" numFmtId="0" xfId="0" applyAlignment="1" applyBorder="1" applyFont="1">
      <alignment horizontal="center" shrinkToFit="0" vertical="bottom" wrapText="1"/>
    </xf>
    <xf borderId="9" fillId="6" fontId="10" numFmtId="164" xfId="0" applyAlignment="1" applyBorder="1" applyFill="1" applyFont="1" applyNumberFormat="1">
      <alignment horizontal="center" shrinkToFit="0" vertical="bottom" wrapText="1"/>
    </xf>
    <xf borderId="9" fillId="5" fontId="10" numFmtId="3" xfId="0" applyAlignment="1" applyBorder="1" applyFont="1" applyNumberFormat="1">
      <alignment horizontal="center" readingOrder="0" vertical="bottom"/>
    </xf>
    <xf borderId="0" fillId="0" fontId="12" numFmtId="0" xfId="0" applyAlignment="1" applyFont="1">
      <alignment vertical="bottom"/>
    </xf>
    <xf borderId="10" fillId="5" fontId="9" numFmtId="0" xfId="0" applyAlignment="1" applyBorder="1" applyFont="1">
      <alignment horizontal="center" vertical="bottom"/>
    </xf>
    <xf borderId="11" fillId="0" fontId="10" numFmtId="0" xfId="0" applyAlignment="1" applyBorder="1" applyFont="1">
      <alignment vertical="bottom"/>
    </xf>
    <xf borderId="11" fillId="2" fontId="13" numFmtId="0" xfId="0" applyAlignment="1" applyBorder="1" applyFont="1">
      <alignment vertical="bottom"/>
    </xf>
    <xf borderId="11" fillId="5" fontId="9" numFmtId="0" xfId="0" applyAlignment="1" applyBorder="1" applyFont="1">
      <alignment horizontal="center" shrinkToFit="0" vertical="bottom" wrapText="1"/>
    </xf>
    <xf borderId="11" fillId="6" fontId="10" numFmtId="164" xfId="0" applyAlignment="1" applyBorder="1" applyFont="1" applyNumberFormat="1">
      <alignment horizontal="center" shrinkToFit="0" vertical="bottom" wrapText="1"/>
    </xf>
    <xf borderId="11" fillId="6" fontId="10" numFmtId="0" xfId="0" applyAlignment="1" applyBorder="1" applyFont="1">
      <alignment horizontal="center" shrinkToFit="0" vertical="bottom" wrapText="1"/>
    </xf>
    <xf borderId="6" fillId="3" fontId="6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wrapText="1"/>
    </xf>
    <xf borderId="6" fillId="0" fontId="10" numFmtId="0" xfId="0" applyAlignment="1" applyBorder="1" applyFont="1">
      <alignment vertical="bottom"/>
    </xf>
    <xf borderId="9" fillId="0" fontId="15" numFmtId="0" xfId="0" applyAlignment="1" applyBorder="1" applyFont="1">
      <alignment vertical="bottom"/>
    </xf>
    <xf borderId="9" fillId="5" fontId="9" numFmtId="0" xfId="0" applyAlignment="1" applyBorder="1" applyFont="1">
      <alignment horizontal="center" vertical="bottom"/>
    </xf>
    <xf borderId="9" fillId="6" fontId="9" numFmtId="0" xfId="0" applyAlignment="1" applyBorder="1" applyFont="1">
      <alignment horizontal="center" vertical="bottom"/>
    </xf>
    <xf borderId="9" fillId="5" fontId="9" numFmtId="0" xfId="0" applyAlignment="1" applyBorder="1" applyFont="1">
      <alignment horizontal="center" readingOrder="0" vertical="bottom"/>
    </xf>
    <xf borderId="11" fillId="0" fontId="16" numFmtId="0" xfId="0" applyAlignment="1" applyBorder="1" applyFont="1">
      <alignment vertical="bottom"/>
    </xf>
    <xf borderId="11" fillId="5" fontId="9" numFmtId="0" xfId="0" applyAlignment="1" applyBorder="1" applyFont="1">
      <alignment horizontal="center" vertical="bottom"/>
    </xf>
    <xf borderId="11" fillId="6" fontId="9" numFmtId="0" xfId="0" applyAlignment="1" applyBorder="1" applyFont="1">
      <alignment horizontal="center" vertical="bottom"/>
    </xf>
    <xf borderId="11" fillId="2" fontId="17" numFmtId="0" xfId="0" applyAlignment="1" applyBorder="1" applyFont="1">
      <alignment vertical="bottom"/>
    </xf>
    <xf borderId="11" fillId="6" fontId="9" numFmtId="165" xfId="0" applyAlignment="1" applyBorder="1" applyFont="1" applyNumberFormat="1">
      <alignment horizontal="center" vertical="bottom"/>
    </xf>
    <xf borderId="10" fillId="5" fontId="18" numFmtId="0" xfId="0" applyAlignment="1" applyBorder="1" applyFont="1">
      <alignment horizontal="center" vertical="bottom"/>
    </xf>
    <xf borderId="9" fillId="0" fontId="12" numFmtId="0" xfId="0" applyAlignment="1" applyBorder="1" applyFont="1">
      <alignment vertical="bottom"/>
    </xf>
    <xf borderId="11" fillId="0" fontId="12" numFmtId="0" xfId="0" applyAlignment="1" applyBorder="1" applyFont="1">
      <alignment vertical="bottom"/>
    </xf>
    <xf borderId="11" fillId="5" fontId="9" numFmtId="0" xfId="0" applyAlignment="1" applyBorder="1" applyFont="1">
      <alignment horizontal="center" readingOrder="0" vertical="bottom"/>
    </xf>
    <xf borderId="11" fillId="6" fontId="9" numFmtId="49" xfId="0" applyAlignment="1" applyBorder="1" applyFont="1" applyNumberFormat="1">
      <alignment horizontal="center" vertical="bottom"/>
    </xf>
    <xf borderId="6" fillId="5" fontId="19" numFmtId="0" xfId="0" applyAlignment="1" applyBorder="1" applyFont="1">
      <alignment horizontal="center" shrinkToFit="0" wrapText="1"/>
    </xf>
    <xf borderId="6" fillId="0" fontId="20" numFmtId="0" xfId="0" applyAlignment="1" applyBorder="1" applyFont="1">
      <alignment horizontal="left" shrinkToFit="0" wrapText="1"/>
    </xf>
    <xf borderId="6" fillId="0" fontId="21" numFmtId="0" xfId="0" applyAlignment="1" applyBorder="1" applyFont="1">
      <alignment horizontal="left"/>
    </xf>
    <xf borderId="6" fillId="5" fontId="22" numFmtId="0" xfId="0" applyAlignment="1" applyBorder="1" applyFont="1">
      <alignment horizontal="center" shrinkToFit="0" wrapText="1"/>
    </xf>
    <xf borderId="6" fillId="6" fontId="19" numFmtId="0" xfId="0" applyAlignment="1" applyBorder="1" applyFont="1">
      <alignment horizontal="center" shrinkToFit="0" wrapText="1"/>
    </xf>
    <xf borderId="6" fillId="5" fontId="19" numFmtId="0" xfId="0" applyAlignment="1" applyBorder="1" applyFont="1">
      <alignment horizontal="center" readingOrder="0" shrinkToFit="0" wrapText="1"/>
    </xf>
    <xf borderId="5" fillId="2" fontId="23" numFmtId="0" xfId="0" applyAlignment="1" applyBorder="1" applyFont="1">
      <alignment horizontal="center"/>
    </xf>
    <xf borderId="6" fillId="5" fontId="22" numFmtId="0" xfId="0" applyAlignment="1" applyBorder="1" applyFont="1">
      <alignment horizontal="center" vertical="top"/>
    </xf>
    <xf borderId="6" fillId="2" fontId="24" numFmtId="0" xfId="0" applyAlignment="1" applyBorder="1" applyFont="1">
      <alignment horizontal="left" shrinkToFit="0" vertical="top" wrapText="1"/>
    </xf>
    <xf borderId="6" fillId="5" fontId="22" numFmtId="0" xfId="0" applyAlignment="1" applyBorder="1" applyFont="1">
      <alignment horizontal="center" shrinkToFit="0" vertical="top" wrapText="1"/>
    </xf>
    <xf borderId="6" fillId="6" fontId="22" numFmtId="0" xfId="0" applyAlignment="1" applyBorder="1" applyFont="1">
      <alignment horizontal="center" shrinkToFit="0" wrapText="1"/>
    </xf>
    <xf borderId="6" fillId="2" fontId="24" numFmtId="0" xfId="0" applyAlignment="1" applyBorder="1" applyFont="1">
      <alignment horizontal="left" vertical="top"/>
    </xf>
    <xf borderId="6" fillId="0" fontId="24" numFmtId="0" xfId="0" applyAlignment="1" applyBorder="1" applyFont="1">
      <alignment horizontal="left"/>
    </xf>
    <xf borderId="6" fillId="5" fontId="22" numFmtId="0" xfId="0" applyAlignment="1" applyBorder="1" applyFont="1">
      <alignment horizontal="center"/>
    </xf>
    <xf borderId="6" fillId="0" fontId="24" numFmtId="0" xfId="0" applyAlignment="1" applyBorder="1" applyFont="1">
      <alignment horizontal="left" shrinkToFit="0" wrapText="1"/>
    </xf>
    <xf borderId="5" fillId="2" fontId="25" numFmtId="0" xfId="0" applyAlignment="1" applyBorder="1" applyFont="1">
      <alignment horizontal="center" shrinkToFit="0" wrapText="1"/>
    </xf>
    <xf borderId="6" fillId="0" fontId="24" numFmtId="0" xfId="0" applyAlignment="1" applyBorder="1" applyFont="1">
      <alignment horizontal="left" shrinkToFit="0" vertical="top" wrapText="1"/>
    </xf>
    <xf borderId="6" fillId="5" fontId="22" numFmtId="0" xfId="0" applyAlignment="1" applyBorder="1" applyFont="1">
      <alignment horizontal="center" shrinkToFit="0" vertical="center" wrapText="1"/>
    </xf>
    <xf borderId="6" fillId="0" fontId="24" numFmtId="0" xfId="0" applyAlignment="1" applyBorder="1" applyFont="1">
      <alignment horizontal="left" shrinkToFit="0" vertical="center" wrapText="1"/>
    </xf>
    <xf borderId="6" fillId="0" fontId="26" numFmtId="0" xfId="0" applyAlignment="1" applyBorder="1" applyFont="1">
      <alignment horizontal="left" vertical="center"/>
    </xf>
    <xf borderId="6" fillId="6" fontId="19" numFmtId="0" xfId="0" applyAlignment="1" applyBorder="1" applyFont="1">
      <alignment horizontal="center" shrinkToFit="0" vertical="center" wrapText="1"/>
    </xf>
    <xf borderId="5" fillId="2" fontId="27" numFmtId="0" xfId="0" applyAlignment="1" applyBorder="1" applyFont="1">
      <alignment horizontal="center"/>
    </xf>
    <xf borderId="5" fillId="2" fontId="28" numFmtId="0" xfId="0" applyAlignment="1" applyBorder="1" applyFont="1">
      <alignment horizontal="center"/>
    </xf>
    <xf borderId="6" fillId="5" fontId="19" numFmtId="0" xfId="0" applyAlignment="1" applyBorder="1" applyFont="1">
      <alignment horizontal="center"/>
    </xf>
    <xf borderId="6" fillId="0" fontId="20" numFmtId="0" xfId="0" applyAlignment="1" applyBorder="1" applyFont="1">
      <alignment horizontal="left"/>
    </xf>
    <xf borderId="6" fillId="6" fontId="19" numFmtId="0" xfId="0" applyAlignment="1" applyBorder="1" applyFont="1">
      <alignment horizontal="center"/>
    </xf>
    <xf borderId="6" fillId="0" fontId="24" numFmtId="0" xfId="0" applyAlignment="1" applyBorder="1" applyFont="1">
      <alignment horizontal="left" vertical="top"/>
    </xf>
    <xf borderId="5" fillId="2" fontId="29" numFmtId="0" xfId="0" applyAlignment="1" applyBorder="1" applyFont="1">
      <alignment horizontal="center"/>
    </xf>
    <xf borderId="0" fillId="0" fontId="30" numFmtId="0" xfId="0" applyAlignment="1" applyFont="1">
      <alignment horizontal="center"/>
    </xf>
    <xf borderId="0" fillId="0" fontId="31" numFmtId="0" xfId="0" applyAlignment="1" applyFont="1">
      <alignment horizontal="center" shrinkToFit="0" wrapText="1"/>
    </xf>
    <xf borderId="0" fillId="0" fontId="31" numFmtId="0" xfId="0" applyAlignment="1" applyFont="1">
      <alignment shrinkToFit="0" wrapText="1"/>
    </xf>
    <xf borderId="6" fillId="6" fontId="22" numFmtId="0" xfId="0" applyAlignment="1" applyBorder="1" applyFont="1">
      <alignment horizontal="center" shrinkToFit="0" vertical="center" wrapText="1"/>
    </xf>
    <xf borderId="12" fillId="0" fontId="14" numFmtId="0" xfId="0" applyAlignment="1" applyBorder="1" applyFont="1">
      <alignment horizontal="left" shrinkToFit="0" wrapText="1"/>
    </xf>
    <xf borderId="13" fillId="0" fontId="14" numFmtId="0" xfId="0" applyAlignment="1" applyBorder="1" applyFont="1">
      <alignment horizontal="left" shrinkToFit="0" wrapText="1"/>
    </xf>
    <xf borderId="14" fillId="0" fontId="14" numFmtId="0" xfId="0" applyAlignment="1" applyBorder="1" applyFont="1">
      <alignment shrinkToFit="0" wrapText="1"/>
    </xf>
    <xf borderId="0" fillId="0" fontId="14" numFmtId="0" xfId="0" applyAlignment="1" applyFont="1">
      <alignment horizontal="left"/>
    </xf>
    <xf borderId="15" fillId="4" fontId="2" numFmtId="0" xfId="0" applyAlignment="1" applyBorder="1" applyFon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6" fillId="6" fontId="22" numFmtId="0" xfId="0" applyAlignment="1" applyBorder="1" applyFont="1">
      <alignment horizontal="center" vertical="top"/>
    </xf>
    <xf borderId="6" fillId="5" fontId="22" numFmtId="0" xfId="0" applyAlignment="1" applyBorder="1" applyFont="1">
      <alignment horizontal="center" readingOrder="0" vertical="top"/>
    </xf>
    <xf borderId="0" fillId="0" fontId="32" numFmtId="0" xfId="0" applyAlignment="1" applyFont="1">
      <alignment horizontal="center" vertical="center"/>
    </xf>
    <xf borderId="0" fillId="0" fontId="33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6" fillId="2" fontId="34" numFmtId="0" xfId="0" applyAlignment="1" applyBorder="1" applyFont="1">
      <alignment horizontal="left" vertical="center"/>
    </xf>
    <xf borderId="6" fillId="5" fontId="19" numFmtId="0" xfId="0" applyAlignment="1" applyBorder="1" applyFont="1">
      <alignment horizontal="center" vertical="top"/>
    </xf>
    <xf borderId="6" fillId="6" fontId="19" numFmtId="0" xfId="0" applyAlignment="1" applyBorder="1" applyFont="1">
      <alignment horizontal="center" vertical="top"/>
    </xf>
    <xf borderId="0" fillId="0" fontId="35" numFmtId="0" xfId="0" applyAlignment="1" applyFont="1">
      <alignment horizontal="center" shrinkToFit="0" vertical="center" wrapText="1"/>
    </xf>
    <xf borderId="18" fillId="0" fontId="3" numFmtId="0" xfId="0" applyBorder="1" applyFont="1"/>
    <xf borderId="19" fillId="4" fontId="2" numFmtId="0" xfId="0" applyAlignment="1" applyBorder="1" applyFont="1">
      <alignment horizontal="center" vertical="center"/>
    </xf>
    <xf borderId="20" fillId="0" fontId="3" numFmtId="0" xfId="0" applyBorder="1" applyFont="1"/>
    <xf borderId="9" fillId="0" fontId="36" numFmtId="0" xfId="0" applyAlignment="1" applyBorder="1" applyFont="1">
      <alignment vertical="bottom"/>
    </xf>
    <xf borderId="9" fillId="6" fontId="9" numFmtId="0" xfId="0" applyAlignment="1" applyBorder="1" applyFont="1">
      <alignment horizontal="center" readingOrder="0" vertical="bottom"/>
    </xf>
    <xf borderId="10" fillId="5" fontId="9" numFmtId="0" xfId="0" applyAlignment="1" applyBorder="1" applyFont="1">
      <alignment horizontal="center" vertical="top"/>
    </xf>
    <xf borderId="11" fillId="0" fontId="37" numFmtId="0" xfId="0" applyAlignment="1" applyBorder="1" applyFont="1">
      <alignment vertical="bottom"/>
    </xf>
    <xf borderId="11" fillId="6" fontId="9" numFmtId="0" xfId="0" applyAlignment="1" applyBorder="1" applyFont="1">
      <alignment horizontal="center" readingOrder="0" vertical="bottom"/>
    </xf>
    <xf borderId="0" fillId="0" fontId="14" numFmtId="0" xfId="0" applyAlignment="1" applyFont="1">
      <alignment horizontal="left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114300</xdr:rowOff>
    </xdr:from>
    <xdr:ext cx="771525" cy="571500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161925</xdr:rowOff>
    </xdr:from>
    <xdr:ext cx="809625" cy="600075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114300</xdr:rowOff>
    </xdr:from>
    <xdr:ext cx="828675" cy="619125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123825</xdr:rowOff>
    </xdr:from>
    <xdr:ext cx="819150" cy="609600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123825</xdr:rowOff>
    </xdr:from>
    <xdr:ext cx="981075" cy="723900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66675</xdr:rowOff>
    </xdr:from>
    <xdr:ext cx="923925" cy="695325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10.5"/>
    <col customWidth="1" min="2" max="2" width="52.75"/>
    <col customWidth="1" min="3" max="3" width="20.38"/>
    <col customWidth="1" min="4" max="4" width="9.13"/>
    <col customWidth="1" min="5" max="5" width="15.25"/>
    <col customWidth="1" min="6" max="6" width="6.88"/>
  </cols>
  <sheetData>
    <row r="1" ht="15.0" customHeight="1">
      <c r="A1" s="1"/>
      <c r="B1" s="2" t="s">
        <v>0</v>
      </c>
      <c r="C1" s="3"/>
      <c r="D1" s="3"/>
      <c r="E1" s="3"/>
      <c r="F1" s="3"/>
    </row>
    <row r="2" ht="14.25" customHeight="1">
      <c r="A2" s="4"/>
      <c r="B2" s="5" t="s">
        <v>1</v>
      </c>
      <c r="C2" s="3"/>
      <c r="D2" s="3"/>
      <c r="E2" s="3"/>
      <c r="F2" s="3"/>
    </row>
    <row r="3" ht="14.25" customHeight="1">
      <c r="A3" s="4"/>
      <c r="B3" s="6"/>
      <c r="C3" s="7"/>
      <c r="D3" s="8"/>
      <c r="E3" s="8"/>
      <c r="F3" s="6"/>
    </row>
    <row r="4" ht="66.75" customHeight="1">
      <c r="A4" s="4"/>
      <c r="B4" s="5" t="s">
        <v>2</v>
      </c>
      <c r="C4" s="3"/>
      <c r="D4" s="3"/>
      <c r="E4" s="3"/>
      <c r="F4" s="3"/>
    </row>
    <row r="5" ht="15.75" customHeight="1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</row>
    <row r="6" ht="21.0" customHeight="1">
      <c r="A6" s="10" t="s">
        <v>9</v>
      </c>
      <c r="B6" s="11"/>
      <c r="C6" s="11"/>
      <c r="D6" s="11"/>
      <c r="E6" s="11"/>
      <c r="F6" s="12"/>
    </row>
    <row r="7" ht="14.25" customHeight="1">
      <c r="A7" s="13" t="s">
        <v>10</v>
      </c>
    </row>
    <row r="8" ht="15.75" customHeight="1">
      <c r="A8" s="14" t="s">
        <v>11</v>
      </c>
      <c r="B8" s="15" t="s">
        <v>12</v>
      </c>
      <c r="C8" s="16" t="str">
        <f>HYPERLINK("https://ra-matina.ru/?vendor_code=pan001")</f>
        <v>https://ra-matina.ru/?vendor_code=pan001</v>
      </c>
      <c r="D8" s="17" t="s">
        <v>13</v>
      </c>
      <c r="E8" s="18" t="s">
        <v>14</v>
      </c>
      <c r="F8" s="19">
        <v>22700.0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21" t="s">
        <v>15</v>
      </c>
      <c r="B9" s="22" t="s">
        <v>16</v>
      </c>
      <c r="C9" s="23" t="str">
        <f>HYPERLINK("https://ra-matina.ru/?vendor_code=pan002")</f>
        <v>https://ra-matina.ru/?vendor_code=pan002</v>
      </c>
      <c r="D9" s="24" t="s">
        <v>13</v>
      </c>
      <c r="E9" s="25" t="s">
        <v>14</v>
      </c>
      <c r="F9" s="19">
        <v>22700.0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21" t="s">
        <v>17</v>
      </c>
      <c r="B10" s="22" t="s">
        <v>18</v>
      </c>
      <c r="C10" s="23" t="str">
        <f>HYPERLINK("https://ra-matina.ru/?vendor_code=pan003")</f>
        <v>https://ra-matina.ru/?vendor_code=pan003</v>
      </c>
      <c r="D10" s="24" t="s">
        <v>13</v>
      </c>
      <c r="E10" s="25" t="s">
        <v>14</v>
      </c>
      <c r="F10" s="19">
        <v>22700.0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21" t="s">
        <v>19</v>
      </c>
      <c r="B11" s="22" t="s">
        <v>20</v>
      </c>
      <c r="C11" s="23" t="str">
        <f>HYPERLINK("https://ra-matina.ru/?vendor_code=pan004")</f>
        <v>https://ra-matina.ru/?vendor_code=pan004</v>
      </c>
      <c r="D11" s="24" t="s">
        <v>13</v>
      </c>
      <c r="E11" s="25" t="s">
        <v>14</v>
      </c>
      <c r="F11" s="19">
        <v>22700.0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1" t="s">
        <v>21</v>
      </c>
      <c r="B12" s="22" t="s">
        <v>22</v>
      </c>
      <c r="C12" s="23" t="str">
        <f>HYPERLINK("https://ra-matina.ru/?vendor_code=pan005")</f>
        <v>https://ra-matina.ru/?vendor_code=pan005</v>
      </c>
      <c r="D12" s="24" t="s">
        <v>13</v>
      </c>
      <c r="E12" s="26" t="s">
        <v>23</v>
      </c>
      <c r="F12" s="19">
        <v>22700.0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1" t="s">
        <v>24</v>
      </c>
      <c r="B13" s="22" t="s">
        <v>18</v>
      </c>
      <c r="C13" s="23" t="str">
        <f>HYPERLINK("https://ra-matina.ru/?vendor_code=pan006")</f>
        <v>https://ra-matina.ru/?vendor_code=pan006</v>
      </c>
      <c r="D13" s="24" t="s">
        <v>13</v>
      </c>
      <c r="E13" s="25" t="s">
        <v>14</v>
      </c>
      <c r="F13" s="19">
        <v>22700.0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1" t="s">
        <v>25</v>
      </c>
      <c r="B14" s="22" t="s">
        <v>20</v>
      </c>
      <c r="C14" s="23" t="str">
        <f>HYPERLINK("https://ra-matina.ru/?vendor_code=pan007")</f>
        <v>https://ra-matina.ru/?vendor_code=pan007</v>
      </c>
      <c r="D14" s="24" t="s">
        <v>13</v>
      </c>
      <c r="E14" s="25" t="s">
        <v>14</v>
      </c>
      <c r="F14" s="19">
        <v>22700.0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1" t="s">
        <v>26</v>
      </c>
      <c r="B15" s="22" t="s">
        <v>22</v>
      </c>
      <c r="C15" s="23" t="str">
        <f>HYPERLINK("https://ra-matina.ru/?vendor_code=pan008")</f>
        <v>https://ra-matina.ru/?vendor_code=pan008</v>
      </c>
      <c r="D15" s="24" t="s">
        <v>13</v>
      </c>
      <c r="E15" s="25" t="s">
        <v>27</v>
      </c>
      <c r="F15" s="19">
        <v>22700.0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1" t="s">
        <v>28</v>
      </c>
      <c r="B16" s="22" t="s">
        <v>29</v>
      </c>
      <c r="C16" s="23" t="str">
        <f>HYPERLINK("https://ra-matina.ru/?vendor_code=pan009")</f>
        <v>https://ra-matina.ru/?vendor_code=pan009</v>
      </c>
      <c r="D16" s="24" t="s">
        <v>13</v>
      </c>
      <c r="E16" s="25" t="s">
        <v>14</v>
      </c>
      <c r="F16" s="19">
        <v>22700.0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1" t="s">
        <v>30</v>
      </c>
      <c r="B17" s="22" t="s">
        <v>31</v>
      </c>
      <c r="C17" s="23" t="str">
        <f>HYPERLINK("https://ra-matina.ru/?vendor_code=pan010")</f>
        <v>https://ra-matina.ru/?vendor_code=pan010</v>
      </c>
      <c r="D17" s="24" t="s">
        <v>13</v>
      </c>
      <c r="E17" s="25" t="s">
        <v>14</v>
      </c>
      <c r="F17" s="19">
        <v>22700.0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1" t="s">
        <v>32</v>
      </c>
      <c r="B18" s="22" t="s">
        <v>33</v>
      </c>
      <c r="C18" s="23" t="str">
        <f>HYPERLINK("https://ra-matina.ru/?vendor_code=pan011")</f>
        <v>https://ra-matina.ru/?vendor_code=pan011</v>
      </c>
      <c r="D18" s="24" t="s">
        <v>13</v>
      </c>
      <c r="E18" s="25" t="s">
        <v>27</v>
      </c>
      <c r="F18" s="19">
        <v>22700.0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1" t="s">
        <v>34</v>
      </c>
      <c r="B19" s="22" t="s">
        <v>35</v>
      </c>
      <c r="C19" s="23" t="str">
        <f>HYPERLINK("https://ra-matina.ru/?vendor_code=pan012")</f>
        <v>https://ra-matina.ru/?vendor_code=pan012</v>
      </c>
      <c r="D19" s="24" t="s">
        <v>13</v>
      </c>
      <c r="E19" s="25" t="s">
        <v>14</v>
      </c>
      <c r="F19" s="19">
        <v>22700.0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1" t="s">
        <v>36</v>
      </c>
      <c r="B20" s="22" t="s">
        <v>37</v>
      </c>
      <c r="C20" s="23" t="str">
        <f>HYPERLINK("https://ra-matina.ru/?vendor_code=pan013")</f>
        <v>https://ra-matina.ru/?vendor_code=pan013</v>
      </c>
      <c r="D20" s="24" t="s">
        <v>13</v>
      </c>
      <c r="E20" s="25" t="s">
        <v>14</v>
      </c>
      <c r="F20" s="19">
        <v>22700.0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1" t="s">
        <v>38</v>
      </c>
      <c r="B21" s="22" t="s">
        <v>39</v>
      </c>
      <c r="C21" s="23" t="str">
        <f>HYPERLINK("https://ra-matina.ru/?vendor_code=pan014")</f>
        <v>https://ra-matina.ru/?vendor_code=pan014</v>
      </c>
      <c r="D21" s="24" t="s">
        <v>13</v>
      </c>
      <c r="E21" s="25" t="s">
        <v>27</v>
      </c>
      <c r="F21" s="19">
        <v>22700.0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1" t="s">
        <v>40</v>
      </c>
      <c r="B22" s="22" t="s">
        <v>41</v>
      </c>
      <c r="C22" s="23" t="str">
        <f>HYPERLINK("https://ra-matina.ru/?vendor_code=pan015")</f>
        <v>https://ra-matina.ru/?vendor_code=pan015</v>
      </c>
      <c r="D22" s="24" t="s">
        <v>13</v>
      </c>
      <c r="E22" s="25" t="s">
        <v>14</v>
      </c>
      <c r="F22" s="19">
        <v>22700.0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1" t="s">
        <v>42</v>
      </c>
      <c r="B23" s="22" t="s">
        <v>43</v>
      </c>
      <c r="C23" s="23" t="str">
        <f>HYPERLINK("https://ra-matina.ru/?vendor_code=pan016")</f>
        <v>https://ra-matina.ru/?vendor_code=pan016</v>
      </c>
      <c r="D23" s="24" t="s">
        <v>13</v>
      </c>
      <c r="E23" s="25" t="s">
        <v>14</v>
      </c>
      <c r="F23" s="19">
        <v>22700.0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1" t="s">
        <v>44</v>
      </c>
      <c r="B24" s="22" t="s">
        <v>45</v>
      </c>
      <c r="C24" s="23" t="str">
        <f>HYPERLINK("https://ra-matina.ru/?vendor_code=pan017")</f>
        <v>https://ra-matina.ru/?vendor_code=pan017</v>
      </c>
      <c r="D24" s="24" t="s">
        <v>13</v>
      </c>
      <c r="E24" s="25" t="s">
        <v>14</v>
      </c>
      <c r="F24" s="19">
        <v>22700.0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1" t="s">
        <v>46</v>
      </c>
      <c r="B25" s="22" t="s">
        <v>47</v>
      </c>
      <c r="C25" s="23" t="str">
        <f>HYPERLINK("https://ra-matina.ru/?vendor_code=pan018")</f>
        <v>https://ra-matina.ru/?vendor_code=pan018</v>
      </c>
      <c r="D25" s="24" t="s">
        <v>13</v>
      </c>
      <c r="E25" s="25" t="s">
        <v>14</v>
      </c>
      <c r="F25" s="19">
        <v>22700.0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1" t="s">
        <v>48</v>
      </c>
      <c r="B26" s="22" t="s">
        <v>49</v>
      </c>
      <c r="C26" s="23" t="str">
        <f>HYPERLINK("https://ra-matina.ru/?vendor_code=pan019")</f>
        <v>https://ra-matina.ru/?vendor_code=pan019</v>
      </c>
      <c r="D26" s="24" t="s">
        <v>13</v>
      </c>
      <c r="E26" s="25" t="s">
        <v>14</v>
      </c>
      <c r="F26" s="19">
        <v>22700.0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1" t="s">
        <v>50</v>
      </c>
      <c r="B27" s="22" t="s">
        <v>51</v>
      </c>
      <c r="C27" s="23" t="str">
        <f>HYPERLINK("https://ra-matina.ru/?vendor_code=pan020")</f>
        <v>https://ra-matina.ru/?vendor_code=pan020</v>
      </c>
      <c r="D27" s="24" t="s">
        <v>13</v>
      </c>
      <c r="E27" s="25" t="s">
        <v>27</v>
      </c>
      <c r="F27" s="19">
        <v>22700.0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1" t="s">
        <v>52</v>
      </c>
      <c r="B28" s="22" t="s">
        <v>53</v>
      </c>
      <c r="C28" s="23" t="str">
        <f>HYPERLINK("https://ra-matina.ru/?vendor_code=pan021")</f>
        <v>https://ra-matina.ru/?vendor_code=pan021</v>
      </c>
      <c r="D28" s="24" t="s">
        <v>13</v>
      </c>
      <c r="E28" s="25" t="s">
        <v>14</v>
      </c>
      <c r="F28" s="19">
        <v>22700.0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1" t="s">
        <v>54</v>
      </c>
      <c r="B29" s="22" t="s">
        <v>55</v>
      </c>
      <c r="C29" s="23" t="str">
        <f>HYPERLINK("https://ra-matina.ru/?vendor_code=pan022")</f>
        <v>https://ra-matina.ru/?vendor_code=pan022</v>
      </c>
      <c r="D29" s="24" t="s">
        <v>13</v>
      </c>
      <c r="E29" s="25" t="s">
        <v>14</v>
      </c>
      <c r="F29" s="19">
        <v>22700.0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1" t="s">
        <v>56</v>
      </c>
      <c r="B30" s="22" t="s">
        <v>57</v>
      </c>
      <c r="C30" s="23" t="str">
        <f>HYPERLINK("https://ra-matina.ru/?vendor_code=pan023")</f>
        <v>https://ra-matina.ru/?vendor_code=pan023</v>
      </c>
      <c r="D30" s="24" t="s">
        <v>13</v>
      </c>
      <c r="E30" s="25" t="s">
        <v>14</v>
      </c>
      <c r="F30" s="19">
        <v>22700.0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1" t="s">
        <v>58</v>
      </c>
      <c r="B31" s="22" t="s">
        <v>59</v>
      </c>
      <c r="C31" s="23" t="str">
        <f>HYPERLINK("https://ra-matina.ru/?vendor_code=pan024")</f>
        <v>https://ra-matina.ru/?vendor_code=pan024</v>
      </c>
      <c r="D31" s="24" t="s">
        <v>13</v>
      </c>
      <c r="E31" s="25" t="s">
        <v>14</v>
      </c>
      <c r="F31" s="19">
        <v>22700.0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1" t="s">
        <v>60</v>
      </c>
      <c r="B32" s="22" t="s">
        <v>61</v>
      </c>
      <c r="C32" s="23" t="str">
        <f>HYPERLINK("https://ra-matina.ru/?vendor_code=pan025")</f>
        <v>https://ra-matina.ru/?vendor_code=pan025</v>
      </c>
      <c r="D32" s="24" t="s">
        <v>13</v>
      </c>
      <c r="E32" s="25" t="s">
        <v>14</v>
      </c>
      <c r="F32" s="19">
        <v>22700.0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1" t="s">
        <v>62</v>
      </c>
      <c r="B33" s="22" t="s">
        <v>63</v>
      </c>
      <c r="C33" s="23" t="str">
        <f>HYPERLINK("https://ra-matina.ru/?vendor_code=pan026")</f>
        <v>https://ra-matina.ru/?vendor_code=pan026</v>
      </c>
      <c r="D33" s="24" t="s">
        <v>13</v>
      </c>
      <c r="E33" s="25" t="s">
        <v>14</v>
      </c>
      <c r="F33" s="19">
        <v>22700.0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1" t="s">
        <v>64</v>
      </c>
      <c r="B34" s="22" t="s">
        <v>65</v>
      </c>
      <c r="C34" s="23" t="str">
        <f>HYPERLINK("https://ra-matina.ru/?vendor_code=pan027")</f>
        <v>https://ra-matina.ru/?vendor_code=pan027</v>
      </c>
      <c r="D34" s="24" t="s">
        <v>13</v>
      </c>
      <c r="E34" s="25" t="s">
        <v>14</v>
      </c>
      <c r="F34" s="19">
        <v>22700.0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1" t="s">
        <v>66</v>
      </c>
      <c r="B35" s="22" t="s">
        <v>67</v>
      </c>
      <c r="C35" s="23" t="str">
        <f>HYPERLINK("https://ra-matina.ru/?vendor_code=pan028")</f>
        <v>https://ra-matina.ru/?vendor_code=pan028</v>
      </c>
      <c r="D35" s="24" t="s">
        <v>68</v>
      </c>
      <c r="E35" s="25" t="s">
        <v>69</v>
      </c>
      <c r="F35" s="19">
        <v>22700.0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1" t="s">
        <v>70</v>
      </c>
      <c r="B36" s="22" t="s">
        <v>71</v>
      </c>
      <c r="C36" s="23" t="str">
        <f>HYPERLINK("https://ra-matina.ru/?vendor_code=pan029")</f>
        <v>https://ra-matina.ru/?vendor_code=pan029</v>
      </c>
      <c r="D36" s="24" t="s">
        <v>68</v>
      </c>
      <c r="E36" s="25" t="s">
        <v>72</v>
      </c>
      <c r="F36" s="19">
        <v>22700.0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1" t="s">
        <v>73</v>
      </c>
      <c r="B37" s="22" t="s">
        <v>22</v>
      </c>
      <c r="C37" s="23" t="str">
        <f>HYPERLINK("https://ra-matina.ru/?vendor_code=pan030")</f>
        <v>https://ra-matina.ru/?vendor_code=pan030</v>
      </c>
      <c r="D37" s="24" t="s">
        <v>68</v>
      </c>
      <c r="E37" s="25" t="s">
        <v>74</v>
      </c>
      <c r="F37" s="19">
        <v>22700.0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1" t="s">
        <v>75</v>
      </c>
      <c r="B38" s="22" t="s">
        <v>71</v>
      </c>
      <c r="C38" s="23" t="str">
        <f>HYPERLINK("https://ra-matina.ru/?vendor_code=pan031")</f>
        <v>https://ra-matina.ru/?vendor_code=pan031</v>
      </c>
      <c r="D38" s="24" t="s">
        <v>68</v>
      </c>
      <c r="E38" s="25" t="s">
        <v>74</v>
      </c>
      <c r="F38" s="19">
        <v>22700.0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1" t="s">
        <v>76</v>
      </c>
      <c r="B39" s="22" t="s">
        <v>20</v>
      </c>
      <c r="C39" s="23" t="str">
        <f>HYPERLINK("https://ra-matina.ru/?vendor_code=pan032")</f>
        <v>https://ra-matina.ru/?vendor_code=pan032</v>
      </c>
      <c r="D39" s="24" t="s">
        <v>68</v>
      </c>
      <c r="E39" s="25" t="s">
        <v>77</v>
      </c>
      <c r="F39" s="19">
        <v>22700.0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1" t="s">
        <v>78</v>
      </c>
      <c r="B40" s="22" t="s">
        <v>79</v>
      </c>
      <c r="C40" s="23" t="str">
        <f>HYPERLINK("https://ra-matina.ru/?vendor_code=pan033")</f>
        <v>https://ra-matina.ru/?vendor_code=pan033</v>
      </c>
      <c r="D40" s="24" t="s">
        <v>68</v>
      </c>
      <c r="E40" s="25" t="s">
        <v>77</v>
      </c>
      <c r="F40" s="19">
        <v>22700.0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1" t="s">
        <v>80</v>
      </c>
      <c r="B41" s="22" t="s">
        <v>31</v>
      </c>
      <c r="C41" s="23" t="str">
        <f>HYPERLINK("https://ra-matina.ru/?vendor_code=pan034")</f>
        <v>https://ra-matina.ru/?vendor_code=pan034</v>
      </c>
      <c r="D41" s="24" t="s">
        <v>68</v>
      </c>
      <c r="E41" s="25" t="s">
        <v>74</v>
      </c>
      <c r="F41" s="19">
        <v>22700.0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1" t="s">
        <v>81</v>
      </c>
      <c r="B42" s="22" t="s">
        <v>33</v>
      </c>
      <c r="C42" s="23" t="str">
        <f>HYPERLINK("https://ra-matina.ru/?vendor_code=pan035")</f>
        <v>https://ra-matina.ru/?vendor_code=pan035</v>
      </c>
      <c r="D42" s="24" t="s">
        <v>68</v>
      </c>
      <c r="E42" s="25" t="s">
        <v>82</v>
      </c>
      <c r="F42" s="19">
        <v>22700.0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1" t="s">
        <v>83</v>
      </c>
      <c r="B43" s="22" t="s">
        <v>39</v>
      </c>
      <c r="C43" s="23" t="str">
        <f>HYPERLINK("https://ra-matina.ru/?vendor_code=pan036")</f>
        <v>https://ra-matina.ru/?vendor_code=pan036</v>
      </c>
      <c r="D43" s="24" t="s">
        <v>68</v>
      </c>
      <c r="E43" s="25" t="s">
        <v>84</v>
      </c>
      <c r="F43" s="19">
        <v>22700.0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1" t="s">
        <v>85</v>
      </c>
      <c r="B44" s="22" t="s">
        <v>41</v>
      </c>
      <c r="C44" s="23" t="str">
        <f>HYPERLINK("https://ra-matina.ru/?vendor_code=pan037")</f>
        <v>https://ra-matina.ru/?vendor_code=pan037</v>
      </c>
      <c r="D44" s="24" t="s">
        <v>68</v>
      </c>
      <c r="E44" s="25" t="s">
        <v>86</v>
      </c>
      <c r="F44" s="19">
        <v>22700.0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1" t="s">
        <v>87</v>
      </c>
      <c r="B45" s="22" t="s">
        <v>45</v>
      </c>
      <c r="C45" s="23" t="str">
        <f>HYPERLINK("https://ra-matina.ru/?vendor_code=pan038")</f>
        <v>https://ra-matina.ru/?vendor_code=pan038</v>
      </c>
      <c r="D45" s="24" t="s">
        <v>68</v>
      </c>
      <c r="E45" s="25" t="s">
        <v>74</v>
      </c>
      <c r="F45" s="19">
        <v>22700.0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1" t="s">
        <v>88</v>
      </c>
      <c r="B46" s="22" t="s">
        <v>47</v>
      </c>
      <c r="C46" s="23" t="str">
        <f>HYPERLINK("https://ra-matina.ru/?vendor_code=pan039")</f>
        <v>https://ra-matina.ru/?vendor_code=pan039</v>
      </c>
      <c r="D46" s="24" t="s">
        <v>68</v>
      </c>
      <c r="E46" s="25" t="s">
        <v>74</v>
      </c>
      <c r="F46" s="19">
        <v>22700.0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1" t="s">
        <v>89</v>
      </c>
      <c r="B47" s="22" t="s">
        <v>49</v>
      </c>
      <c r="C47" s="23" t="str">
        <f>HYPERLINK("https://ra-matina.ru/?vendor_code=pan040")</f>
        <v>https://ra-matina.ru/?vendor_code=pan040</v>
      </c>
      <c r="D47" s="24" t="s">
        <v>68</v>
      </c>
      <c r="E47" s="25" t="s">
        <v>90</v>
      </c>
      <c r="F47" s="19">
        <v>22700.0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1" t="s">
        <v>91</v>
      </c>
      <c r="B48" s="22" t="s">
        <v>53</v>
      </c>
      <c r="C48" s="23" t="str">
        <f>HYPERLINK("https://ra-matina.ru/?vendor_code=pan041")</f>
        <v>https://ra-matina.ru/?vendor_code=pan041</v>
      </c>
      <c r="D48" s="24" t="s">
        <v>68</v>
      </c>
      <c r="E48" s="25" t="s">
        <v>92</v>
      </c>
      <c r="F48" s="19">
        <v>22700.0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1" t="s">
        <v>93</v>
      </c>
      <c r="B49" s="22" t="s">
        <v>94</v>
      </c>
      <c r="C49" s="23" t="str">
        <f>HYPERLINK("https://ra-matina.ru/?vendor_code=pan042")</f>
        <v>https://ra-matina.ru/?vendor_code=pan042</v>
      </c>
      <c r="D49" s="24" t="s">
        <v>68</v>
      </c>
      <c r="E49" s="25" t="s">
        <v>74</v>
      </c>
      <c r="F49" s="19">
        <v>22700.0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1" t="s">
        <v>95</v>
      </c>
      <c r="B50" s="22" t="s">
        <v>57</v>
      </c>
      <c r="C50" s="23" t="str">
        <f>HYPERLINK("https://ra-matina.ru/?vendor_code=pan043")</f>
        <v>https://ra-matina.ru/?vendor_code=pan043</v>
      </c>
      <c r="D50" s="24" t="s">
        <v>68</v>
      </c>
      <c r="E50" s="25" t="s">
        <v>86</v>
      </c>
      <c r="F50" s="19">
        <v>22700.0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1" t="s">
        <v>96</v>
      </c>
      <c r="B51" s="22" t="s">
        <v>61</v>
      </c>
      <c r="C51" s="23" t="str">
        <f>HYPERLINK("https://ra-matina.ru/?vendor_code=pan044")</f>
        <v>https://ra-matina.ru/?vendor_code=pan044</v>
      </c>
      <c r="D51" s="24" t="s">
        <v>68</v>
      </c>
      <c r="E51" s="25" t="s">
        <v>97</v>
      </c>
      <c r="F51" s="19">
        <v>22700.0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4"/>
    <mergeCell ref="B1:F1"/>
    <mergeCell ref="B2:F2"/>
    <mergeCell ref="B4:F4"/>
    <mergeCell ref="A6:F6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50.25"/>
    <col customWidth="1" min="3" max="3" width="23.0"/>
    <col customWidth="1" min="4" max="4" width="11.38"/>
    <col customWidth="1" min="5" max="5" width="10.0"/>
    <col customWidth="1" min="6" max="6" width="6.88"/>
    <col customWidth="1" min="7" max="23" width="6.75"/>
  </cols>
  <sheetData>
    <row r="1" ht="15.0" customHeight="1">
      <c r="A1" s="1"/>
      <c r="B1" s="2" t="s">
        <v>0</v>
      </c>
      <c r="C1" s="3"/>
      <c r="D1" s="3"/>
      <c r="E1" s="3"/>
      <c r="F1" s="3"/>
    </row>
    <row r="2" ht="14.25" customHeight="1">
      <c r="A2" s="4"/>
      <c r="B2" s="5" t="s">
        <v>1</v>
      </c>
      <c r="C2" s="3"/>
      <c r="D2" s="3"/>
      <c r="E2" s="3"/>
      <c r="F2" s="3"/>
    </row>
    <row r="3" ht="14.25" customHeight="1">
      <c r="A3" s="4"/>
      <c r="B3" s="6"/>
      <c r="C3" s="7"/>
      <c r="D3" s="7"/>
      <c r="E3" s="8"/>
      <c r="F3" s="6"/>
    </row>
    <row r="4" ht="66.75" customHeight="1">
      <c r="A4" s="4"/>
      <c r="B4" s="5" t="s">
        <v>2</v>
      </c>
      <c r="C4" s="3"/>
      <c r="D4" s="3"/>
      <c r="E4" s="3"/>
      <c r="F4" s="3"/>
    </row>
    <row r="5" ht="15.75" customHeight="1">
      <c r="A5" s="27" t="s">
        <v>3</v>
      </c>
      <c r="B5" s="27" t="s">
        <v>4</v>
      </c>
      <c r="C5" s="27" t="s">
        <v>5</v>
      </c>
      <c r="D5" s="27" t="s">
        <v>98</v>
      </c>
      <c r="E5" s="27" t="s">
        <v>99</v>
      </c>
      <c r="F5" s="27" t="s">
        <v>8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ht="21.0" customHeight="1">
      <c r="A6" s="10" t="s">
        <v>100</v>
      </c>
      <c r="B6" s="11"/>
      <c r="C6" s="11"/>
      <c r="D6" s="11"/>
      <c r="E6" s="11"/>
      <c r="F6" s="12"/>
    </row>
    <row r="7" ht="14.25" customHeight="1">
      <c r="A7" s="13" t="s">
        <v>101</v>
      </c>
    </row>
    <row r="8" ht="15.75" customHeight="1">
      <c r="A8" s="14" t="s">
        <v>102</v>
      </c>
      <c r="B8" s="29" t="s">
        <v>103</v>
      </c>
      <c r="C8" s="30" t="str">
        <f>HYPERLINK("https://ra-matina.ru/?vendor_code=КП-023")</f>
        <v>https://ra-matina.ru/?vendor_code=КП-023</v>
      </c>
      <c r="D8" s="31" t="s">
        <v>104</v>
      </c>
      <c r="E8" s="32">
        <v>3.0</v>
      </c>
      <c r="F8" s="33">
        <v>5400.0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21" t="s">
        <v>105</v>
      </c>
      <c r="B9" s="29" t="s">
        <v>106</v>
      </c>
      <c r="C9" s="34" t="str">
        <f>HYPERLINK("https://ra-matina.ru/?vendor_code=КП-016")</f>
        <v>https://ra-matina.ru/?vendor_code=КП-016</v>
      </c>
      <c r="D9" s="35" t="s">
        <v>104</v>
      </c>
      <c r="E9" s="36">
        <v>3.0</v>
      </c>
      <c r="F9" s="33">
        <v>5400.0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21" t="s">
        <v>107</v>
      </c>
      <c r="B10" s="29" t="s">
        <v>108</v>
      </c>
      <c r="C10" s="34" t="str">
        <f>HYPERLINK("https://ra-matina.ru/?vendor_code=КП-015")</f>
        <v>https://ra-matina.ru/?vendor_code=КП-015</v>
      </c>
      <c r="D10" s="35" t="s">
        <v>104</v>
      </c>
      <c r="E10" s="36">
        <v>3.0</v>
      </c>
      <c r="F10" s="33">
        <v>5400.0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21" t="s">
        <v>109</v>
      </c>
      <c r="B11" s="29" t="s">
        <v>110</v>
      </c>
      <c r="C11" s="34" t="str">
        <f>HYPERLINK("https://ra-matina.ru/?vendor_code=КП-116")</f>
        <v>https://ra-matina.ru/?vendor_code=КП-116</v>
      </c>
      <c r="D11" s="35" t="s">
        <v>104</v>
      </c>
      <c r="E11" s="36">
        <v>3.0</v>
      </c>
      <c r="F11" s="33">
        <v>5400.0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1" t="s">
        <v>111</v>
      </c>
      <c r="B12" s="29" t="s">
        <v>112</v>
      </c>
      <c r="C12" s="34" t="str">
        <f>HYPERLINK("https://ra-matina.ru/?vendor_code=КП-117")</f>
        <v>https://ra-matina.ru/?vendor_code=КП-117</v>
      </c>
      <c r="D12" s="35" t="s">
        <v>104</v>
      </c>
      <c r="E12" s="36">
        <v>3.0</v>
      </c>
      <c r="F12" s="33">
        <v>5400.0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1" t="s">
        <v>113</v>
      </c>
      <c r="B13" s="29" t="s">
        <v>114</v>
      </c>
      <c r="C13" s="34" t="str">
        <f>HYPERLINK("https://ra-matina.ru/?vendor_code=КП-121")</f>
        <v>https://ra-matina.ru/?vendor_code=КП-121</v>
      </c>
      <c r="D13" s="35" t="s">
        <v>115</v>
      </c>
      <c r="E13" s="36">
        <v>3.0</v>
      </c>
      <c r="F13" s="33">
        <v>5400.0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1" t="s">
        <v>116</v>
      </c>
      <c r="B14" s="29" t="s">
        <v>117</v>
      </c>
      <c r="C14" s="34" t="str">
        <f>HYPERLINK("https://ra-matina.ru/?vendor_code=КП-017")</f>
        <v>https://ra-matina.ru/?vendor_code=КП-017</v>
      </c>
      <c r="D14" s="35" t="s">
        <v>104</v>
      </c>
      <c r="E14" s="36">
        <v>3.0</v>
      </c>
      <c r="F14" s="33">
        <v>5400.0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1" t="s">
        <v>118</v>
      </c>
      <c r="B15" s="29" t="s">
        <v>119</v>
      </c>
      <c r="C15" s="34" t="str">
        <f>HYPERLINK("https://ra-matina.ru/?vendor_code=КП-018")</f>
        <v>https://ra-matina.ru/?vendor_code=КП-018</v>
      </c>
      <c r="D15" s="35" t="s">
        <v>104</v>
      </c>
      <c r="E15" s="36">
        <v>3.0</v>
      </c>
      <c r="F15" s="33">
        <v>5400.0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1" t="s">
        <v>120</v>
      </c>
      <c r="B16" s="29" t="s">
        <v>121</v>
      </c>
      <c r="C16" s="37" t="str">
        <f>HYPERLINK("https://ra-matina.ru/?vendor_code=КП-124")</f>
        <v>https://ra-matina.ru/?vendor_code=КП-124</v>
      </c>
      <c r="D16" s="35" t="s">
        <v>115</v>
      </c>
      <c r="E16" s="36">
        <v>3.0</v>
      </c>
      <c r="F16" s="33">
        <v>5400.0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1" t="s">
        <v>122</v>
      </c>
      <c r="B17" s="29" t="s">
        <v>123</v>
      </c>
      <c r="C17" s="37" t="str">
        <f>HYPERLINK("https://ra-matina.ru/?vendor_code=КП-127")</f>
        <v>https://ra-matina.ru/?vendor_code=КП-127</v>
      </c>
      <c r="D17" s="35" t="s">
        <v>115</v>
      </c>
      <c r="E17" s="36">
        <v>3.0</v>
      </c>
      <c r="F17" s="33">
        <v>5400.0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1" t="s">
        <v>124</v>
      </c>
      <c r="B18" s="29" t="s">
        <v>125</v>
      </c>
      <c r="C18" s="37" t="str">
        <f>HYPERLINK("https://ra-matina.ru/?vendor_code=КП-126")</f>
        <v>https://ra-matina.ru/?vendor_code=КП-126</v>
      </c>
      <c r="D18" s="35" t="s">
        <v>115</v>
      </c>
      <c r="E18" s="36">
        <v>3.0</v>
      </c>
      <c r="F18" s="33">
        <v>5400.0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1" t="s">
        <v>126</v>
      </c>
      <c r="B19" s="29" t="s">
        <v>127</v>
      </c>
      <c r="C19" s="34" t="str">
        <f>HYPERLINK("https://ra-matina.ru/?vendor_code=КП-068")</f>
        <v>https://ra-matina.ru/?vendor_code=КП-068</v>
      </c>
      <c r="D19" s="35" t="s">
        <v>104</v>
      </c>
      <c r="E19" s="36">
        <v>3.0</v>
      </c>
      <c r="F19" s="33">
        <v>5400.0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1" t="s">
        <v>128</v>
      </c>
      <c r="B20" s="29" t="s">
        <v>129</v>
      </c>
      <c r="C20" s="34" t="str">
        <f>HYPERLINK("https://ra-matina.ru/?vendor_code=КП-067")</f>
        <v>https://ra-matina.ru/?vendor_code=КП-067</v>
      </c>
      <c r="D20" s="35" t="s">
        <v>104</v>
      </c>
      <c r="E20" s="36">
        <v>3.0</v>
      </c>
      <c r="F20" s="33">
        <v>5400.0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1" t="s">
        <v>130</v>
      </c>
      <c r="B21" s="29" t="s">
        <v>131</v>
      </c>
      <c r="C21" s="34" t="str">
        <f>HYPERLINK("https://ra-matina.ru/?vendor_code=КП-042")</f>
        <v>https://ra-matina.ru/?vendor_code=КП-042</v>
      </c>
      <c r="D21" s="35" t="s">
        <v>104</v>
      </c>
      <c r="E21" s="36">
        <v>3.0</v>
      </c>
      <c r="F21" s="33">
        <v>5400.0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1" t="s">
        <v>132</v>
      </c>
      <c r="B22" s="29" t="s">
        <v>133</v>
      </c>
      <c r="C22" s="34" t="str">
        <f>HYPERLINK("https://ra-matina.ru/?vendor_code=КП-043")</f>
        <v>https://ra-matina.ru/?vendor_code=КП-043</v>
      </c>
      <c r="D22" s="35" t="s">
        <v>104</v>
      </c>
      <c r="E22" s="36">
        <v>3.0</v>
      </c>
      <c r="F22" s="33">
        <v>5400.0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1" t="s">
        <v>134</v>
      </c>
      <c r="B23" s="29" t="s">
        <v>135</v>
      </c>
      <c r="C23" s="37" t="str">
        <f>HYPERLINK("https://ra-matina.ru/?vendor_code=КП-125")</f>
        <v>https://ra-matina.ru/?vendor_code=КП-125</v>
      </c>
      <c r="D23" s="35" t="s">
        <v>115</v>
      </c>
      <c r="E23" s="36">
        <v>3.0</v>
      </c>
      <c r="F23" s="33">
        <v>5400.0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1" t="s">
        <v>136</v>
      </c>
      <c r="B24" s="29" t="s">
        <v>137</v>
      </c>
      <c r="C24" s="34" t="str">
        <f>HYPERLINK("https://ra-matina.ru/?vendor_code=КП-109")</f>
        <v>https://ra-matina.ru/?vendor_code=КП-109</v>
      </c>
      <c r="D24" s="35" t="s">
        <v>104</v>
      </c>
      <c r="E24" s="36">
        <v>3.0</v>
      </c>
      <c r="F24" s="33">
        <v>5400.0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1" t="s">
        <v>138</v>
      </c>
      <c r="B25" s="29" t="s">
        <v>139</v>
      </c>
      <c r="C25" s="37" t="str">
        <f>HYPERLINK("https://ra-matina.ru/?vendor_code=КП-132")</f>
        <v>https://ra-matina.ru/?vendor_code=КП-132</v>
      </c>
      <c r="D25" s="35" t="s">
        <v>115</v>
      </c>
      <c r="E25" s="36">
        <v>3.0</v>
      </c>
      <c r="F25" s="33">
        <v>5400.0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1" t="s">
        <v>140</v>
      </c>
      <c r="B26" s="29" t="s">
        <v>141</v>
      </c>
      <c r="C26" s="37" t="str">
        <f>HYPERLINK("https://ra-matina.ru/?vendor_code=КП-133")</f>
        <v>https://ra-matina.ru/?vendor_code=КП-133</v>
      </c>
      <c r="D26" s="35" t="s">
        <v>115</v>
      </c>
      <c r="E26" s="36">
        <v>3.0</v>
      </c>
      <c r="F26" s="33">
        <v>5400.0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1" t="s">
        <v>142</v>
      </c>
      <c r="B27" s="29" t="s">
        <v>143</v>
      </c>
      <c r="C27" s="37" t="str">
        <f>HYPERLINK("https://ra-matina.ru/?vendor_code=КП-148")</f>
        <v>https://ra-matina.ru/?vendor_code=КП-148</v>
      </c>
      <c r="D27" s="35" t="s">
        <v>115</v>
      </c>
      <c r="E27" s="36">
        <v>3.0</v>
      </c>
      <c r="F27" s="33">
        <v>5400.0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1" t="s">
        <v>144</v>
      </c>
      <c r="B28" s="29" t="s">
        <v>145</v>
      </c>
      <c r="C28" s="34" t="str">
        <f>HYPERLINK("https://ra-matina.ru/?vendor_code=КП-024")</f>
        <v>https://ra-matina.ru/?vendor_code=КП-024</v>
      </c>
      <c r="D28" s="35" t="s">
        <v>104</v>
      </c>
      <c r="E28" s="36">
        <v>3.0</v>
      </c>
      <c r="F28" s="33">
        <v>5400.0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1" t="s">
        <v>146</v>
      </c>
      <c r="B29" s="29" t="s">
        <v>147</v>
      </c>
      <c r="C29" s="34" t="str">
        <f>HYPERLINK("https://ra-matina.ru/?vendor_code=КП-064")</f>
        <v>https://ra-matina.ru/?vendor_code=КП-064</v>
      </c>
      <c r="D29" s="35" t="s">
        <v>104</v>
      </c>
      <c r="E29" s="36">
        <v>3.0</v>
      </c>
      <c r="F29" s="33">
        <v>5400.0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1" t="s">
        <v>148</v>
      </c>
      <c r="B30" s="29" t="s">
        <v>149</v>
      </c>
      <c r="C30" s="34" t="str">
        <f>HYPERLINK("https://ra-matina.ru/?vendor_code=КП-055")</f>
        <v>https://ra-matina.ru/?vendor_code=КП-055</v>
      </c>
      <c r="D30" s="35" t="s">
        <v>104</v>
      </c>
      <c r="E30" s="36">
        <v>3.0</v>
      </c>
      <c r="F30" s="33">
        <v>5400.0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1" t="s">
        <v>150</v>
      </c>
      <c r="B31" s="29" t="s">
        <v>151</v>
      </c>
      <c r="C31" s="34" t="str">
        <f>HYPERLINK("https://ra-matina.ru/?vendor_code=КП-029")</f>
        <v>https://ra-matina.ru/?vendor_code=КП-029</v>
      </c>
      <c r="D31" s="35" t="s">
        <v>104</v>
      </c>
      <c r="E31" s="36">
        <v>3.0</v>
      </c>
      <c r="F31" s="33">
        <v>5400.0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1" t="s">
        <v>152</v>
      </c>
      <c r="B32" s="29" t="s">
        <v>153</v>
      </c>
      <c r="C32" s="34" t="str">
        <f>HYPERLINK("https://ra-matina.ru/?vendor_code=КП-025")</f>
        <v>https://ra-matina.ru/?vendor_code=КП-025</v>
      </c>
      <c r="D32" s="35" t="s">
        <v>104</v>
      </c>
      <c r="E32" s="36">
        <v>3.0</v>
      </c>
      <c r="F32" s="33">
        <v>5400.0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1" t="s">
        <v>154</v>
      </c>
      <c r="B33" s="29" t="s">
        <v>155</v>
      </c>
      <c r="C33" s="34" t="str">
        <f>HYPERLINK("https://ra-matina.ru/?vendor_code=КП-036")</f>
        <v>https://ra-matina.ru/?vendor_code=КП-036</v>
      </c>
      <c r="D33" s="35" t="s">
        <v>104</v>
      </c>
      <c r="E33" s="36">
        <v>3.0</v>
      </c>
      <c r="F33" s="33">
        <v>5400.0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1" t="s">
        <v>156</v>
      </c>
      <c r="B34" s="29" t="s">
        <v>157</v>
      </c>
      <c r="C34" s="34" t="str">
        <f>HYPERLINK("https://ra-matina.ru/?vendor_code=КП-047")</f>
        <v>https://ra-matina.ru/?vendor_code=КП-047</v>
      </c>
      <c r="D34" s="35" t="s">
        <v>104</v>
      </c>
      <c r="E34" s="36">
        <v>3.0</v>
      </c>
      <c r="F34" s="33">
        <v>5400.0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1" t="s">
        <v>158</v>
      </c>
      <c r="B35" s="29" t="s">
        <v>159</v>
      </c>
      <c r="C35" s="34" t="str">
        <f>HYPERLINK("https://ra-matina.ru/?vendor_code=КП-086")</f>
        <v>https://ra-matina.ru/?vendor_code=КП-086</v>
      </c>
      <c r="D35" s="35" t="s">
        <v>104</v>
      </c>
      <c r="E35" s="36">
        <v>3.0</v>
      </c>
      <c r="F35" s="33">
        <v>5400.0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1" t="s">
        <v>160</v>
      </c>
      <c r="B36" s="29" t="s">
        <v>161</v>
      </c>
      <c r="C36" s="34" t="str">
        <f>HYPERLINK("https://ra-matina.ru/?vendor_code=КП-049")</f>
        <v>https://ra-matina.ru/?vendor_code=КП-049</v>
      </c>
      <c r="D36" s="35" t="s">
        <v>104</v>
      </c>
      <c r="E36" s="36">
        <v>3.0</v>
      </c>
      <c r="F36" s="33">
        <v>5400.0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1" t="s">
        <v>162</v>
      </c>
      <c r="B37" s="29" t="s">
        <v>163</v>
      </c>
      <c r="C37" s="34" t="str">
        <f>HYPERLINK("https://ra-matina.ru/?vendor_code=КП-027")</f>
        <v>https://ra-matina.ru/?vendor_code=КП-027</v>
      </c>
      <c r="D37" s="35" t="s">
        <v>104</v>
      </c>
      <c r="E37" s="36">
        <v>3.0</v>
      </c>
      <c r="F37" s="33">
        <v>5400.0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1" t="s">
        <v>164</v>
      </c>
      <c r="B38" s="29" t="s">
        <v>165</v>
      </c>
      <c r="C38" s="34" t="str">
        <f>HYPERLINK("https://ra-matina.ru/?vendor_code=КП-032")</f>
        <v>https://ra-matina.ru/?vendor_code=КП-032</v>
      </c>
      <c r="D38" s="35" t="s">
        <v>104</v>
      </c>
      <c r="E38" s="36">
        <v>3.0</v>
      </c>
      <c r="F38" s="33">
        <v>5400.0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1" t="s">
        <v>166</v>
      </c>
      <c r="B39" s="29" t="s">
        <v>167</v>
      </c>
      <c r="C39" s="34" t="str">
        <f>HYPERLINK("https://ra-matina.ru/?vendor_code=КП-026 ")</f>
        <v>https://ra-matina.ru/?vendor_code=КП-026 </v>
      </c>
      <c r="D39" s="35" t="s">
        <v>104</v>
      </c>
      <c r="E39" s="36">
        <v>3.0</v>
      </c>
      <c r="F39" s="33">
        <v>5400.0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1" t="s">
        <v>168</v>
      </c>
      <c r="B40" s="29" t="s">
        <v>169</v>
      </c>
      <c r="C40" s="34" t="str">
        <f>HYPERLINK("https://ra-matina.ru/?vendor_code=КП-066")</f>
        <v>https://ra-matina.ru/?vendor_code=КП-066</v>
      </c>
      <c r="D40" s="35" t="s">
        <v>104</v>
      </c>
      <c r="E40" s="36">
        <v>3.0</v>
      </c>
      <c r="F40" s="33">
        <v>5400.0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1" t="s">
        <v>170</v>
      </c>
      <c r="B41" s="29" t="s">
        <v>171</v>
      </c>
      <c r="C41" s="37" t="str">
        <f>HYPERLINK("https://ra-matina.ru/?vendor_code=КП-136")</f>
        <v>https://ra-matina.ru/?vendor_code=КП-136</v>
      </c>
      <c r="D41" s="35" t="s">
        <v>115</v>
      </c>
      <c r="E41" s="36">
        <v>3.0</v>
      </c>
      <c r="F41" s="33">
        <v>5400.0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1" t="s">
        <v>172</v>
      </c>
      <c r="B42" s="29" t="s">
        <v>173</v>
      </c>
      <c r="C42" s="37" t="str">
        <f>HYPERLINK("https://ra-matina.ru/?vendor_code=КП-138")</f>
        <v>https://ra-matina.ru/?vendor_code=КП-138</v>
      </c>
      <c r="D42" s="35" t="s">
        <v>115</v>
      </c>
      <c r="E42" s="36">
        <v>3.0</v>
      </c>
      <c r="F42" s="33">
        <v>5400.0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1" t="s">
        <v>174</v>
      </c>
      <c r="B43" s="29" t="s">
        <v>175</v>
      </c>
      <c r="C43" s="37" t="str">
        <f>HYPERLINK("https://ra-matina.ru/?vendor_code=КП-137")</f>
        <v>https://ra-matina.ru/?vendor_code=КП-137</v>
      </c>
      <c r="D43" s="35" t="s">
        <v>115</v>
      </c>
      <c r="E43" s="36">
        <v>3.0</v>
      </c>
      <c r="F43" s="33">
        <v>5400.0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1" t="s">
        <v>176</v>
      </c>
      <c r="B44" s="29" t="s">
        <v>177</v>
      </c>
      <c r="C44" s="34" t="str">
        <f>HYPERLINK("https://ra-matina.ru/?vendor_code=КП-122")</f>
        <v>https://ra-matina.ru/?vendor_code=КП-122</v>
      </c>
      <c r="D44" s="35" t="s">
        <v>115</v>
      </c>
      <c r="E44" s="36">
        <v>3.0</v>
      </c>
      <c r="F44" s="33">
        <v>5400.0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1" t="s">
        <v>178</v>
      </c>
      <c r="B45" s="29" t="s">
        <v>179</v>
      </c>
      <c r="C45" s="34" t="str">
        <f>HYPERLINK("https://ra-matina.ru/?vendor_code=КП-069")</f>
        <v>https://ra-matina.ru/?vendor_code=КП-069</v>
      </c>
      <c r="D45" s="35" t="s">
        <v>104</v>
      </c>
      <c r="E45" s="36">
        <v>3.0</v>
      </c>
      <c r="F45" s="33">
        <v>5400.0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1" t="s">
        <v>180</v>
      </c>
      <c r="B46" s="29" t="s">
        <v>181</v>
      </c>
      <c r="C46" s="34" t="str">
        <f>HYPERLINK("https://ra-matina.ru/?vendor_code=КП-050")</f>
        <v>https://ra-matina.ru/?vendor_code=КП-050</v>
      </c>
      <c r="D46" s="35" t="s">
        <v>104</v>
      </c>
      <c r="E46" s="36">
        <v>3.0</v>
      </c>
      <c r="F46" s="33">
        <v>5400.0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1" t="s">
        <v>182</v>
      </c>
      <c r="B47" s="29" t="s">
        <v>183</v>
      </c>
      <c r="C47" s="34" t="str">
        <f>HYPERLINK("https://ra-matina.ru/?vendor_code=КП-030")</f>
        <v>https://ra-matina.ru/?vendor_code=КП-030</v>
      </c>
      <c r="D47" s="35" t="s">
        <v>104</v>
      </c>
      <c r="E47" s="36">
        <v>3.0</v>
      </c>
      <c r="F47" s="33">
        <v>5400.0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1" t="s">
        <v>184</v>
      </c>
      <c r="B48" s="29" t="s">
        <v>185</v>
      </c>
      <c r="C48" s="34" t="str">
        <f>HYPERLINK("https://ra-matina.ru/?vendor_code=КП-060")</f>
        <v>https://ra-matina.ru/?vendor_code=КП-060</v>
      </c>
      <c r="D48" s="35" t="s">
        <v>104</v>
      </c>
      <c r="E48" s="36">
        <v>3.0</v>
      </c>
      <c r="F48" s="33">
        <v>5400.0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1" t="s">
        <v>186</v>
      </c>
      <c r="B49" s="29" t="s">
        <v>187</v>
      </c>
      <c r="C49" s="34" t="str">
        <f>HYPERLINK("https://ra-matina.ru/?vendor_code=КП -149")</f>
        <v>https://ra-matina.ru/?vendor_code=КП -149</v>
      </c>
      <c r="D49" s="35" t="s">
        <v>115</v>
      </c>
      <c r="E49" s="36">
        <v>3.0</v>
      </c>
      <c r="F49" s="33">
        <v>5400.0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1" t="s">
        <v>188</v>
      </c>
      <c r="B50" s="29" t="s">
        <v>189</v>
      </c>
      <c r="C50" s="37" t="str">
        <f>HYPERLINK("https://ra-matina.ru/?vendor_code=КП-146")</f>
        <v>https://ra-matina.ru/?vendor_code=КП-146</v>
      </c>
      <c r="D50" s="35" t="s">
        <v>115</v>
      </c>
      <c r="E50" s="36">
        <v>3.0</v>
      </c>
      <c r="F50" s="33">
        <v>5400.0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1" t="s">
        <v>190</v>
      </c>
      <c r="B51" s="29" t="s">
        <v>191</v>
      </c>
      <c r="C51" s="37" t="str">
        <f>HYPERLINK("https://ra-matina.ru/?vendor_code=КП-120")</f>
        <v>https://ra-matina.ru/?vendor_code=КП-120</v>
      </c>
      <c r="D51" s="35" t="s">
        <v>104</v>
      </c>
      <c r="E51" s="36">
        <v>3.0</v>
      </c>
      <c r="F51" s="33">
        <v>5400.0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1" t="s">
        <v>192</v>
      </c>
      <c r="B52" s="29" t="s">
        <v>193</v>
      </c>
      <c r="C52" s="37" t="str">
        <f>HYPERLINK("https://ra-matina.ru/?vendor_code=КП-130")</f>
        <v>https://ra-matina.ru/?vendor_code=КП-130</v>
      </c>
      <c r="D52" s="35" t="s">
        <v>115</v>
      </c>
      <c r="E52" s="36">
        <v>3.0</v>
      </c>
      <c r="F52" s="33">
        <v>5400.0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1" t="s">
        <v>194</v>
      </c>
      <c r="B53" s="29" t="s">
        <v>195</v>
      </c>
      <c r="C53" s="37" t="str">
        <f>HYPERLINK("https://ra-matina.ru/?vendor_code=КП-131")</f>
        <v>https://ra-matina.ru/?vendor_code=КП-131</v>
      </c>
      <c r="D53" s="35" t="s">
        <v>115</v>
      </c>
      <c r="E53" s="36">
        <v>3.0</v>
      </c>
      <c r="F53" s="33">
        <v>5400.0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1" t="s">
        <v>196</v>
      </c>
      <c r="B54" s="29" t="s">
        <v>197</v>
      </c>
      <c r="C54" s="37" t="str">
        <f>HYPERLINK("https://ra-matina.ru/?vendor_code=КП-129")</f>
        <v>https://ra-matina.ru/?vendor_code=КП-129</v>
      </c>
      <c r="D54" s="35" t="s">
        <v>115</v>
      </c>
      <c r="E54" s="36">
        <v>3.0</v>
      </c>
      <c r="F54" s="33">
        <v>5400.0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1" t="s">
        <v>198</v>
      </c>
      <c r="B55" s="29" t="s">
        <v>199</v>
      </c>
      <c r="C55" s="37" t="str">
        <f>HYPERLINK("https://ra-matina.ru/?vendor_code=КП-123")</f>
        <v>https://ra-matina.ru/?vendor_code=КП-123</v>
      </c>
      <c r="D55" s="35" t="s">
        <v>115</v>
      </c>
      <c r="E55" s="36">
        <v>3.0</v>
      </c>
      <c r="F55" s="33">
        <v>5400.0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1" t="s">
        <v>200</v>
      </c>
      <c r="B56" s="29" t="s">
        <v>201</v>
      </c>
      <c r="C56" s="34" t="str">
        <f>HYPERLINK("https://ra-matina.ru/?vendor_code=КП-053")</f>
        <v>https://ra-matina.ru/?vendor_code=КП-053</v>
      </c>
      <c r="D56" s="35" t="s">
        <v>104</v>
      </c>
      <c r="E56" s="36">
        <v>3.0</v>
      </c>
      <c r="F56" s="33">
        <v>5400.0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1" t="s">
        <v>202</v>
      </c>
      <c r="B57" s="29" t="s">
        <v>203</v>
      </c>
      <c r="C57" s="34" t="str">
        <f>HYPERLINK("https://ra-matina.ru/?vendor_code=КП-054")</f>
        <v>https://ra-matina.ru/?vendor_code=КП-054</v>
      </c>
      <c r="D57" s="35" t="s">
        <v>104</v>
      </c>
      <c r="E57" s="36">
        <v>3.0</v>
      </c>
      <c r="F57" s="33">
        <v>5400.0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1" t="s">
        <v>204</v>
      </c>
      <c r="B58" s="29" t="s">
        <v>205</v>
      </c>
      <c r="C58" s="34" t="str">
        <f>HYPERLINK("https://ra-matina.ru/?vendor_code=КП-110")</f>
        <v>https://ra-matina.ru/?vendor_code=КП-110</v>
      </c>
      <c r="D58" s="35" t="s">
        <v>104</v>
      </c>
      <c r="E58" s="36">
        <v>3.0</v>
      </c>
      <c r="F58" s="33">
        <v>5400.0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1" t="s">
        <v>206</v>
      </c>
      <c r="B59" s="29" t="s">
        <v>207</v>
      </c>
      <c r="C59" s="34" t="str">
        <f>HYPERLINK("https://ra-matina.ru/?vendor_code=КП-062")</f>
        <v>https://ra-matina.ru/?vendor_code=КП-062</v>
      </c>
      <c r="D59" s="35" t="s">
        <v>104</v>
      </c>
      <c r="E59" s="36">
        <v>3.0</v>
      </c>
      <c r="F59" s="33">
        <v>5400.0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1" t="s">
        <v>208</v>
      </c>
      <c r="B60" s="29" t="s">
        <v>209</v>
      </c>
      <c r="C60" s="34" t="str">
        <f>HYPERLINK("https://ra-matina.ru/?vendor_code=КП-063")</f>
        <v>https://ra-matina.ru/?vendor_code=КП-063</v>
      </c>
      <c r="D60" s="35" t="s">
        <v>104</v>
      </c>
      <c r="E60" s="36">
        <v>3.0</v>
      </c>
      <c r="F60" s="33">
        <v>5400.0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1" t="s">
        <v>210</v>
      </c>
      <c r="B61" s="29" t="s">
        <v>211</v>
      </c>
      <c r="C61" s="34" t="str">
        <f>HYPERLINK("https://ra-matina.ru/?vendor_code=КП-061")</f>
        <v>https://ra-matina.ru/?vendor_code=КП-061</v>
      </c>
      <c r="D61" s="35" t="s">
        <v>104</v>
      </c>
      <c r="E61" s="36">
        <v>3.0</v>
      </c>
      <c r="F61" s="33">
        <v>5400.0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1" t="s">
        <v>212</v>
      </c>
      <c r="B62" s="29" t="s">
        <v>213</v>
      </c>
      <c r="C62" s="37" t="str">
        <f>HYPERLINK("https://ra-matina.ru/?vendor_code=КП-141")</f>
        <v>https://ra-matina.ru/?vendor_code=КП-141</v>
      </c>
      <c r="D62" s="35" t="s">
        <v>115</v>
      </c>
      <c r="E62" s="36">
        <v>3.0</v>
      </c>
      <c r="F62" s="33">
        <v>5400.0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1" t="s">
        <v>214</v>
      </c>
      <c r="B63" s="29" t="s">
        <v>215</v>
      </c>
      <c r="C63" s="34" t="str">
        <f>HYPERLINK("https://ra-matina.ru/?vendor_code=КП-008")</f>
        <v>https://ra-matina.ru/?vendor_code=КП-008</v>
      </c>
      <c r="D63" s="35" t="s">
        <v>104</v>
      </c>
      <c r="E63" s="36">
        <v>3.0</v>
      </c>
      <c r="F63" s="33">
        <v>5400.0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1" t="s">
        <v>216</v>
      </c>
      <c r="B64" s="29" t="s">
        <v>217</v>
      </c>
      <c r="C64" s="34" t="str">
        <f>HYPERLINK("https://ra-matina.ru/?vendor_code=КП-001")</f>
        <v>https://ra-matina.ru/?vendor_code=КП-001</v>
      </c>
      <c r="D64" s="35" t="s">
        <v>104</v>
      </c>
      <c r="E64" s="36">
        <v>3.0</v>
      </c>
      <c r="F64" s="33">
        <v>5400.0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1" t="s">
        <v>218</v>
      </c>
      <c r="B65" s="29" t="s">
        <v>219</v>
      </c>
      <c r="C65" s="37" t="str">
        <f>HYPERLINK("https://ra-matina.ru/?vendor_code=КП-135")</f>
        <v>https://ra-matina.ru/?vendor_code=КП-135</v>
      </c>
      <c r="D65" s="35" t="s">
        <v>115</v>
      </c>
      <c r="E65" s="36">
        <v>3.0</v>
      </c>
      <c r="F65" s="33">
        <v>5400.0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1" t="s">
        <v>220</v>
      </c>
      <c r="B66" s="29" t="s">
        <v>221</v>
      </c>
      <c r="C66" s="37" t="str">
        <f>HYPERLINK("https://ra-matina.ru/?vendor_code=КП-134")</f>
        <v>https://ra-matina.ru/?vendor_code=КП-134</v>
      </c>
      <c r="D66" s="35" t="s">
        <v>115</v>
      </c>
      <c r="E66" s="36">
        <v>3.0</v>
      </c>
      <c r="F66" s="33">
        <v>5400.0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1" t="s">
        <v>222</v>
      </c>
      <c r="B67" s="29" t="s">
        <v>223</v>
      </c>
      <c r="C67" s="37" t="str">
        <f>HYPERLINK("https://ra-matina.ru/?vendor_code=КП-143")</f>
        <v>https://ra-matina.ru/?vendor_code=КП-143</v>
      </c>
      <c r="D67" s="35" t="s">
        <v>115</v>
      </c>
      <c r="E67" s="36">
        <v>3.0</v>
      </c>
      <c r="F67" s="33">
        <v>5400.0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1" t="s">
        <v>224</v>
      </c>
      <c r="B68" s="29" t="s">
        <v>225</v>
      </c>
      <c r="C68" s="34" t="str">
        <f>HYPERLINK("https://ra-matina.ru/?vendor_code=КП-044")</f>
        <v>https://ra-matina.ru/?vendor_code=КП-044</v>
      </c>
      <c r="D68" s="35" t="s">
        <v>104</v>
      </c>
      <c r="E68" s="36">
        <v>3.0</v>
      </c>
      <c r="F68" s="33">
        <v>5400.0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1" t="s">
        <v>226</v>
      </c>
      <c r="B69" s="29" t="s">
        <v>227</v>
      </c>
      <c r="C69" s="34" t="str">
        <f>HYPERLINK("https://ra-matina.ru/?vendor_code=КП-045")</f>
        <v>https://ra-matina.ru/?vendor_code=КП-045</v>
      </c>
      <c r="D69" s="35" t="s">
        <v>104</v>
      </c>
      <c r="E69" s="36">
        <v>3.0</v>
      </c>
      <c r="F69" s="33">
        <v>5400.0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1" t="s">
        <v>228</v>
      </c>
      <c r="B70" s="29" t="s">
        <v>229</v>
      </c>
      <c r="C70" s="34" t="str">
        <f>HYPERLINK("https://ra-matina.ru/?vendor_code=КП-007")</f>
        <v>https://ra-matina.ru/?vendor_code=КП-007</v>
      </c>
      <c r="D70" s="35" t="s">
        <v>104</v>
      </c>
      <c r="E70" s="36">
        <v>3.0</v>
      </c>
      <c r="F70" s="33">
        <v>5400.0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1" t="s">
        <v>230</v>
      </c>
      <c r="B71" s="29" t="s">
        <v>231</v>
      </c>
      <c r="C71" s="34" t="str">
        <f>HYPERLINK("https://ra-matina.ru/?vendor_code=КП-041")</f>
        <v>https://ra-matina.ru/?vendor_code=КП-041</v>
      </c>
      <c r="D71" s="35" t="s">
        <v>104</v>
      </c>
      <c r="E71" s="36">
        <v>3.0</v>
      </c>
      <c r="F71" s="33">
        <v>5400.0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1" t="s">
        <v>232</v>
      </c>
      <c r="B72" s="29" t="s">
        <v>233</v>
      </c>
      <c r="C72" s="34" t="str">
        <f>HYPERLINK("https://ra-matina.ru/?vendor_code=КП-010")</f>
        <v>https://ra-matina.ru/?vendor_code=КП-010</v>
      </c>
      <c r="D72" s="35" t="s">
        <v>104</v>
      </c>
      <c r="E72" s="38">
        <v>44988.0</v>
      </c>
      <c r="F72" s="33">
        <v>5400.0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1" t="s">
        <v>234</v>
      </c>
      <c r="B73" s="29" t="s">
        <v>235</v>
      </c>
      <c r="C73" s="34" t="str">
        <f>HYPERLINK("https://ra-matina.ru/?vendor_code=КП-033")</f>
        <v>https://ra-matina.ru/?vendor_code=КП-033</v>
      </c>
      <c r="D73" s="35" t="s">
        <v>104</v>
      </c>
      <c r="E73" s="36">
        <v>3.0</v>
      </c>
      <c r="F73" s="33">
        <v>5400.0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1" t="s">
        <v>236</v>
      </c>
      <c r="B74" s="29" t="s">
        <v>237</v>
      </c>
      <c r="C74" s="34" t="str">
        <f>HYPERLINK("https://ra-matina.ru/?vendor_code=КП-057")</f>
        <v>https://ra-matina.ru/?vendor_code=КП-057</v>
      </c>
      <c r="D74" s="35" t="s">
        <v>104</v>
      </c>
      <c r="E74" s="36">
        <v>3.0</v>
      </c>
      <c r="F74" s="33">
        <v>5400.0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1" t="s">
        <v>238</v>
      </c>
      <c r="B75" s="29" t="s">
        <v>239</v>
      </c>
      <c r="C75" s="34" t="str">
        <f>HYPERLINK("https://ra-matina.ru/?vendor_code=КП-059")</f>
        <v>https://ra-matina.ru/?vendor_code=КП-059</v>
      </c>
      <c r="D75" s="35" t="s">
        <v>104</v>
      </c>
      <c r="E75" s="36">
        <v>3.0</v>
      </c>
      <c r="F75" s="33">
        <v>5400.0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1" t="s">
        <v>240</v>
      </c>
      <c r="B76" s="29" t="s">
        <v>241</v>
      </c>
      <c r="C76" s="34" t="str">
        <f>HYPERLINK("https://ra-matina.ru/?vendor_code=КП-058")</f>
        <v>https://ra-matina.ru/?vendor_code=КП-058</v>
      </c>
      <c r="D76" s="35" t="s">
        <v>104</v>
      </c>
      <c r="E76" s="36">
        <v>3.0</v>
      </c>
      <c r="F76" s="33">
        <v>5400.0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1" t="s">
        <v>242</v>
      </c>
      <c r="B77" s="29" t="s">
        <v>243</v>
      </c>
      <c r="C77" s="37" t="str">
        <f>HYPERLINK("https://ra-matina.ru/?vendor_code=КП-140")</f>
        <v>https://ra-matina.ru/?vendor_code=КП-140</v>
      </c>
      <c r="D77" s="35" t="s">
        <v>115</v>
      </c>
      <c r="E77" s="36">
        <v>3.0</v>
      </c>
      <c r="F77" s="33">
        <v>5400.0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1" t="s">
        <v>244</v>
      </c>
      <c r="B78" s="29" t="s">
        <v>245</v>
      </c>
      <c r="C78" s="34" t="str">
        <f>HYPERLINK("https://ra-matina.ru/?vendor_code=КП-011")</f>
        <v>https://ra-matina.ru/?vendor_code=КП-011</v>
      </c>
      <c r="D78" s="35" t="s">
        <v>104</v>
      </c>
      <c r="E78" s="36">
        <v>6.0</v>
      </c>
      <c r="F78" s="33">
        <v>5400.0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1" t="s">
        <v>246</v>
      </c>
      <c r="B79" s="29" t="s">
        <v>247</v>
      </c>
      <c r="C79" s="34" t="str">
        <f>HYPERLINK("https://ra-matina.ru/?vendor_code=КП-071")</f>
        <v>https://ra-matina.ru/?vendor_code=КП-071</v>
      </c>
      <c r="D79" s="35" t="s">
        <v>104</v>
      </c>
      <c r="E79" s="36">
        <v>3.0</v>
      </c>
      <c r="F79" s="33">
        <v>5400.0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1" t="s">
        <v>248</v>
      </c>
      <c r="B80" s="29" t="s">
        <v>249</v>
      </c>
      <c r="C80" s="34" t="str">
        <f>HYPERLINK("https://ra-matina.ru/?vendor_code=КП-070")</f>
        <v>https://ra-matina.ru/?vendor_code=КП-070</v>
      </c>
      <c r="D80" s="35" t="s">
        <v>104</v>
      </c>
      <c r="E80" s="36">
        <v>3.0</v>
      </c>
      <c r="F80" s="33">
        <v>5400.0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1" t="s">
        <v>250</v>
      </c>
      <c r="B81" s="29" t="s">
        <v>251</v>
      </c>
      <c r="C81" s="34" t="str">
        <f>HYPERLINK("https://ra-matina.ru/?vendor_code=КП-002")</f>
        <v>https://ra-matina.ru/?vendor_code=КП-002</v>
      </c>
      <c r="D81" s="35" t="s">
        <v>104</v>
      </c>
      <c r="E81" s="36">
        <v>3.0</v>
      </c>
      <c r="F81" s="33">
        <v>5400.0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1" t="s">
        <v>252</v>
      </c>
      <c r="B82" s="29" t="s">
        <v>253</v>
      </c>
      <c r="C82" s="34" t="str">
        <f>HYPERLINK("https://ra-matina.ru/?vendor_code=КП-051")</f>
        <v>https://ra-matina.ru/?vendor_code=КП-051</v>
      </c>
      <c r="D82" s="35" t="s">
        <v>104</v>
      </c>
      <c r="E82" s="36">
        <v>3.0</v>
      </c>
      <c r="F82" s="33">
        <v>5400.0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1" t="s">
        <v>254</v>
      </c>
      <c r="B83" s="29" t="s">
        <v>255</v>
      </c>
      <c r="C83" s="34" t="str">
        <f>HYPERLINK("https://ra-matina.ru/?vendor_code=КП-074")</f>
        <v>https://ra-matina.ru/?vendor_code=КП-074</v>
      </c>
      <c r="D83" s="35" t="s">
        <v>104</v>
      </c>
      <c r="E83" s="36">
        <v>3.0</v>
      </c>
      <c r="F83" s="33">
        <v>5400.0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1" t="s">
        <v>256</v>
      </c>
      <c r="B84" s="29" t="s">
        <v>257</v>
      </c>
      <c r="C84" s="34" t="str">
        <f>HYPERLINK("https://ra-matina.ru/?vendor_code=КП-039")</f>
        <v>https://ra-matina.ru/?vendor_code=КП-039</v>
      </c>
      <c r="D84" s="35" t="s">
        <v>104</v>
      </c>
      <c r="E84" s="36">
        <v>3.0</v>
      </c>
      <c r="F84" s="33">
        <v>5400.0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1" t="s">
        <v>258</v>
      </c>
      <c r="B85" s="29" t="s">
        <v>259</v>
      </c>
      <c r="C85" s="34" t="str">
        <f>HYPERLINK("https://ra-matina.ru/?vendor_code=КП-072")</f>
        <v>https://ra-matina.ru/?vendor_code=КП-072</v>
      </c>
      <c r="D85" s="35" t="s">
        <v>104</v>
      </c>
      <c r="E85" s="36">
        <v>3.0</v>
      </c>
      <c r="F85" s="33">
        <v>5400.0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1" t="s">
        <v>260</v>
      </c>
      <c r="B86" s="29" t="s">
        <v>261</v>
      </c>
      <c r="C86" s="34" t="str">
        <f>HYPERLINK("https://ra-matina.ru/?vendor_code=КП-073")</f>
        <v>https://ra-matina.ru/?vendor_code=КП-073</v>
      </c>
      <c r="D86" s="35" t="s">
        <v>104</v>
      </c>
      <c r="E86" s="36">
        <v>3.0</v>
      </c>
      <c r="F86" s="33">
        <v>5400.0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1" t="s">
        <v>262</v>
      </c>
      <c r="B87" s="29" t="s">
        <v>263</v>
      </c>
      <c r="C87" s="34" t="str">
        <f>HYPERLINK("https://ra-matina.ru/?vendor_code=КП-037")</f>
        <v>https://ra-matina.ru/?vendor_code=КП-037</v>
      </c>
      <c r="D87" s="35" t="s">
        <v>104</v>
      </c>
      <c r="E87" s="36">
        <v>3.0</v>
      </c>
      <c r="F87" s="33">
        <v>5400.0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1" t="s">
        <v>264</v>
      </c>
      <c r="B88" s="29" t="s">
        <v>265</v>
      </c>
      <c r="C88" s="34" t="str">
        <f>HYPERLINK("https://ra-matina.ru/?vendor_code=КП-022")</f>
        <v>https://ra-matina.ru/?vendor_code=КП-022</v>
      </c>
      <c r="D88" s="35" t="s">
        <v>104</v>
      </c>
      <c r="E88" s="36">
        <v>3.0</v>
      </c>
      <c r="F88" s="33">
        <v>5400.0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1" t="s">
        <v>266</v>
      </c>
      <c r="B89" s="29" t="s">
        <v>267</v>
      </c>
      <c r="C89" s="34" t="str">
        <f>HYPERLINK("https://ra-matina.ru/?vendor_code=КП-150")</f>
        <v>https://ra-matina.ru/?vendor_code=КП-150</v>
      </c>
      <c r="D89" s="35" t="s">
        <v>115</v>
      </c>
      <c r="E89" s="36">
        <v>3.0</v>
      </c>
      <c r="F89" s="33">
        <v>5400.0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1" t="s">
        <v>268</v>
      </c>
      <c r="B90" s="29" t="s">
        <v>269</v>
      </c>
      <c r="C90" s="37" t="str">
        <f>HYPERLINK("https://ra-matina.ru/?vendor_code=КП-147")</f>
        <v>https://ra-matina.ru/?vendor_code=КП-147</v>
      </c>
      <c r="D90" s="35" t="s">
        <v>115</v>
      </c>
      <c r="E90" s="36">
        <v>3.0</v>
      </c>
      <c r="F90" s="33">
        <v>5400.0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1" t="s">
        <v>270</v>
      </c>
      <c r="B91" s="29" t="s">
        <v>271</v>
      </c>
      <c r="C91" s="34" t="str">
        <f>HYPERLINK("https://ra-matina.ru/?vendor_code=КП-065")</f>
        <v>https://ra-matina.ru/?vendor_code=КП-065</v>
      </c>
      <c r="D91" s="35" t="s">
        <v>104</v>
      </c>
      <c r="E91" s="36">
        <v>3.0</v>
      </c>
      <c r="F91" s="33">
        <v>5400.0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1" t="s">
        <v>272</v>
      </c>
      <c r="B92" s="29" t="s">
        <v>273</v>
      </c>
      <c r="C92" s="37" t="str">
        <f>HYPERLINK("https://ra-matina.ru/?vendor_code=КП-145")</f>
        <v>https://ra-matina.ru/?vendor_code=КП-145</v>
      </c>
      <c r="D92" s="35" t="s">
        <v>115</v>
      </c>
      <c r="E92" s="36">
        <v>3.0</v>
      </c>
      <c r="F92" s="33">
        <v>5400.0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1" t="s">
        <v>274</v>
      </c>
      <c r="B93" s="29" t="s">
        <v>275</v>
      </c>
      <c r="C93" s="37" t="str">
        <f>HYPERLINK("https://ra-matina.ru/?vendor_code=КП-144")</f>
        <v>https://ra-matina.ru/?vendor_code=КП-144</v>
      </c>
      <c r="D93" s="35" t="s">
        <v>115</v>
      </c>
      <c r="E93" s="36">
        <v>3.0</v>
      </c>
      <c r="F93" s="33">
        <v>5400.0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1" t="s">
        <v>276</v>
      </c>
      <c r="B94" s="29" t="s">
        <v>277</v>
      </c>
      <c r="C94" s="37" t="str">
        <f>HYPERLINK("https://ra-matina.ru/?vendor_code=КП-142")</f>
        <v>https://ra-matina.ru/?vendor_code=КП-142</v>
      </c>
      <c r="D94" s="35" t="s">
        <v>115</v>
      </c>
      <c r="E94" s="36">
        <v>3.0</v>
      </c>
      <c r="F94" s="33">
        <v>5400.0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1" t="s">
        <v>278</v>
      </c>
      <c r="B95" s="29" t="s">
        <v>279</v>
      </c>
      <c r="C95" s="37" t="str">
        <f>HYPERLINK("https://ra-matina.ru/?vendor_code=КП-139")</f>
        <v>https://ra-matina.ru/?vendor_code=КП-139</v>
      </c>
      <c r="D95" s="35" t="s">
        <v>115</v>
      </c>
      <c r="E95" s="36">
        <v>3.0</v>
      </c>
      <c r="F95" s="33">
        <v>5400.0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1" t="s">
        <v>280</v>
      </c>
      <c r="B96" s="29" t="s">
        <v>281</v>
      </c>
      <c r="C96" s="34" t="str">
        <f>HYPERLINK("https://ra-matina.ru/?vendor_code=КП-075")</f>
        <v>https://ra-matina.ru/?vendor_code=КП-075</v>
      </c>
      <c r="D96" s="35" t="s">
        <v>104</v>
      </c>
      <c r="E96" s="36">
        <v>3.0</v>
      </c>
      <c r="F96" s="33">
        <v>5400.0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1" t="s">
        <v>282</v>
      </c>
      <c r="B97" s="29" t="s">
        <v>283</v>
      </c>
      <c r="C97" s="34" t="str">
        <f>HYPERLINK("https://ra-matina.ru/?vendor_code=КП-085")</f>
        <v>https://ra-matina.ru/?vendor_code=КП-085</v>
      </c>
      <c r="D97" s="35" t="s">
        <v>104</v>
      </c>
      <c r="E97" s="36">
        <v>3.0</v>
      </c>
      <c r="F97" s="33">
        <v>5400.0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1" t="s">
        <v>284</v>
      </c>
      <c r="B98" s="29" t="s">
        <v>285</v>
      </c>
      <c r="C98" s="34" t="str">
        <f>HYPERLINK("https://ra-matina.ru/?vendor_code=КП-102")</f>
        <v>https://ra-matina.ru/?vendor_code=КП-102</v>
      </c>
      <c r="D98" s="35" t="s">
        <v>104</v>
      </c>
      <c r="E98" s="36">
        <v>3.0</v>
      </c>
      <c r="F98" s="33">
        <v>5400.0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1" t="s">
        <v>286</v>
      </c>
      <c r="B99" s="29" t="s">
        <v>287</v>
      </c>
      <c r="C99" s="34" t="str">
        <f>HYPERLINK("https://ra-matina.ru/?vendor_code=КП-100")</f>
        <v>https://ra-matina.ru/?vendor_code=КП-100</v>
      </c>
      <c r="D99" s="35" t="s">
        <v>104</v>
      </c>
      <c r="E99" s="36">
        <v>3.0</v>
      </c>
      <c r="F99" s="33">
        <v>5400.0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1" t="s">
        <v>288</v>
      </c>
      <c r="B100" s="29" t="s">
        <v>289</v>
      </c>
      <c r="C100" s="34" t="str">
        <f>HYPERLINK("https://ra-matina.ru/?vendor_code=КП-080")</f>
        <v>https://ra-matina.ru/?vendor_code=КП-080</v>
      </c>
      <c r="D100" s="35" t="s">
        <v>104</v>
      </c>
      <c r="E100" s="36">
        <v>3.0</v>
      </c>
      <c r="F100" s="33">
        <v>5400.0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1" t="s">
        <v>290</v>
      </c>
      <c r="B101" s="29" t="s">
        <v>291</v>
      </c>
      <c r="C101" s="34" t="str">
        <f>HYPERLINK("https://ra-matina.ru/?vendor_code=КП-081")</f>
        <v>https://ra-matina.ru/?vendor_code=КП-081</v>
      </c>
      <c r="D101" s="35" t="s">
        <v>104</v>
      </c>
      <c r="E101" s="36">
        <v>3.0</v>
      </c>
      <c r="F101" s="33">
        <v>5400.0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1" t="s">
        <v>292</v>
      </c>
      <c r="B102" s="29" t="s">
        <v>293</v>
      </c>
      <c r="C102" s="34" t="str">
        <f>HYPERLINK("https://ra-matina.ru/?vendor_code=КП-083")</f>
        <v>https://ra-matina.ru/?vendor_code=КП-083</v>
      </c>
      <c r="D102" s="35" t="s">
        <v>104</v>
      </c>
      <c r="E102" s="36">
        <v>3.0</v>
      </c>
      <c r="F102" s="33">
        <v>5400.0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1" t="s">
        <v>294</v>
      </c>
      <c r="B103" s="29" t="s">
        <v>295</v>
      </c>
      <c r="C103" s="34" t="str">
        <f>HYPERLINK("https://ra-matina.ru/?vendor_code=КП-076")</f>
        <v>https://ra-matina.ru/?vendor_code=КП-076</v>
      </c>
      <c r="D103" s="35" t="s">
        <v>104</v>
      </c>
      <c r="E103" s="36">
        <v>3.0</v>
      </c>
      <c r="F103" s="33">
        <v>5400.0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1" t="s">
        <v>296</v>
      </c>
      <c r="B104" s="29" t="s">
        <v>297</v>
      </c>
      <c r="C104" s="34" t="str">
        <f>HYPERLINK("https://ra-matina.ru/?vendor_code=КП-077")</f>
        <v>https://ra-matina.ru/?vendor_code=КП-077</v>
      </c>
      <c r="D104" s="35" t="s">
        <v>104</v>
      </c>
      <c r="E104" s="36">
        <v>3.0</v>
      </c>
      <c r="F104" s="33">
        <v>5400.0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1" t="s">
        <v>298</v>
      </c>
      <c r="B105" s="29" t="s">
        <v>299</v>
      </c>
      <c r="C105" s="34" t="str">
        <f>HYPERLINK("https://ra-matina.ru/?vendor_code=КП-078")</f>
        <v>https://ra-matina.ru/?vendor_code=КП-078</v>
      </c>
      <c r="D105" s="35" t="s">
        <v>104</v>
      </c>
      <c r="E105" s="36">
        <v>3.0</v>
      </c>
      <c r="F105" s="33">
        <v>5400.0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1" t="s">
        <v>300</v>
      </c>
      <c r="B106" s="29" t="s">
        <v>301</v>
      </c>
      <c r="C106" s="34" t="str">
        <f>HYPERLINK("https://ra-matina.ru/?vendor_code=КП-079")</f>
        <v>https://ra-matina.ru/?vendor_code=КП-079</v>
      </c>
      <c r="D106" s="35" t="s">
        <v>104</v>
      </c>
      <c r="E106" s="36">
        <v>3.0</v>
      </c>
      <c r="F106" s="33">
        <v>5400.0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1" t="s">
        <v>302</v>
      </c>
      <c r="B107" s="29" t="s">
        <v>303</v>
      </c>
      <c r="C107" s="34" t="str">
        <f>HYPERLINK("https://ra-matina.ru/?vendor_code=КП-106")</f>
        <v>https://ra-matina.ru/?vendor_code=КП-106</v>
      </c>
      <c r="D107" s="35" t="s">
        <v>104</v>
      </c>
      <c r="E107" s="36">
        <v>3.0</v>
      </c>
      <c r="F107" s="33">
        <v>5400.0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1" t="s">
        <v>304</v>
      </c>
      <c r="B108" s="29" t="s">
        <v>305</v>
      </c>
      <c r="C108" s="34" t="str">
        <f>HYPERLINK("https://ra-matina.ru/?vendor_code=КП-104")</f>
        <v>https://ra-matina.ru/?vendor_code=КП-104</v>
      </c>
      <c r="D108" s="35" t="s">
        <v>104</v>
      </c>
      <c r="E108" s="36">
        <v>3.0</v>
      </c>
      <c r="F108" s="33">
        <v>5400.0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1" t="s">
        <v>306</v>
      </c>
      <c r="B109" s="29" t="s">
        <v>307</v>
      </c>
      <c r="C109" s="34" t="str">
        <f>HYPERLINK("https://ra-matina.ru/?vendor_code=КП-082")</f>
        <v>https://ra-matina.ru/?vendor_code=КП-082</v>
      </c>
      <c r="D109" s="35" t="s">
        <v>104</v>
      </c>
      <c r="E109" s="36">
        <v>3.0</v>
      </c>
      <c r="F109" s="33">
        <v>5400.0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1" t="s">
        <v>308</v>
      </c>
      <c r="B110" s="29" t="s">
        <v>309</v>
      </c>
      <c r="C110" s="34" t="str">
        <f>HYPERLINK("https://ra-matina.ru/?vendor_code=КП-084")</f>
        <v>https://ra-matina.ru/?vendor_code=КП-084</v>
      </c>
      <c r="D110" s="35" t="s">
        <v>104</v>
      </c>
      <c r="E110" s="36">
        <v>3.0</v>
      </c>
      <c r="F110" s="33">
        <v>5400.0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1" t="s">
        <v>310</v>
      </c>
      <c r="B111" s="29" t="s">
        <v>311</v>
      </c>
      <c r="C111" s="34" t="str">
        <f>HYPERLINK("https://ra-matina.ru/?vendor_code=КП-087")</f>
        <v>https://ra-matina.ru/?vendor_code=КП-087</v>
      </c>
      <c r="D111" s="35" t="s">
        <v>104</v>
      </c>
      <c r="E111" s="36">
        <v>3.0</v>
      </c>
      <c r="F111" s="33">
        <v>5400.0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1" t="s">
        <v>312</v>
      </c>
      <c r="B112" s="29" t="s">
        <v>313</v>
      </c>
      <c r="C112" s="34" t="str">
        <f>HYPERLINK("https://ra-matina.ru/?vendor_code=КП-088")</f>
        <v>https://ra-matina.ru/?vendor_code=КП-088</v>
      </c>
      <c r="D112" s="35" t="s">
        <v>104</v>
      </c>
      <c r="E112" s="36">
        <v>3.0</v>
      </c>
      <c r="F112" s="33">
        <v>5400.0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1" t="s">
        <v>314</v>
      </c>
      <c r="B113" s="29" t="s">
        <v>315</v>
      </c>
      <c r="C113" s="34" t="str">
        <f>HYPERLINK("https://ra-matina.ru/?vendor_code=КП-089")</f>
        <v>https://ra-matina.ru/?vendor_code=КП-089</v>
      </c>
      <c r="D113" s="35" t="s">
        <v>104</v>
      </c>
      <c r="E113" s="36">
        <v>3.0</v>
      </c>
      <c r="F113" s="33">
        <v>5400.0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1" t="s">
        <v>316</v>
      </c>
      <c r="B114" s="29" t="s">
        <v>317</v>
      </c>
      <c r="C114" s="34" t="str">
        <f>HYPERLINK("https://ra-matina.ru/?vendor_code=КП-090")</f>
        <v>https://ra-matina.ru/?vendor_code=КП-090</v>
      </c>
      <c r="D114" s="35" t="s">
        <v>104</v>
      </c>
      <c r="E114" s="36">
        <v>3.0</v>
      </c>
      <c r="F114" s="33">
        <v>5400.0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1" t="s">
        <v>318</v>
      </c>
      <c r="B115" s="29" t="s">
        <v>319</v>
      </c>
      <c r="C115" s="34" t="str">
        <f>HYPERLINK("https://ra-matina.ru/?vendor_code=КП-101")</f>
        <v>https://ra-matina.ru/?vendor_code=КП-101</v>
      </c>
      <c r="D115" s="35" t="s">
        <v>104</v>
      </c>
      <c r="E115" s="36">
        <v>3.0</v>
      </c>
      <c r="F115" s="33">
        <v>5400.0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1" t="s">
        <v>320</v>
      </c>
      <c r="B116" s="29" t="s">
        <v>321</v>
      </c>
      <c r="C116" s="34" t="str">
        <f>HYPERLINK("https://ra-matina.ru/?vendor_code=КП-103")</f>
        <v>https://ra-matina.ru/?vendor_code=КП-103</v>
      </c>
      <c r="D116" s="35" t="s">
        <v>104</v>
      </c>
      <c r="E116" s="36">
        <v>3.0</v>
      </c>
      <c r="F116" s="33">
        <v>5400.0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1" t="s">
        <v>322</v>
      </c>
      <c r="B117" s="29" t="s">
        <v>323</v>
      </c>
      <c r="C117" s="34" t="str">
        <f>HYPERLINK("https://ra-matina.ru/?vendor_code=КП-020")</f>
        <v>https://ra-matina.ru/?vendor_code=КП-020</v>
      </c>
      <c r="D117" s="35" t="s">
        <v>104</v>
      </c>
      <c r="E117" s="36">
        <v>3.0</v>
      </c>
      <c r="F117" s="33">
        <v>5400.0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1" t="s">
        <v>324</v>
      </c>
      <c r="B118" s="29" t="s">
        <v>325</v>
      </c>
      <c r="C118" s="34" t="str">
        <f>HYPERLINK("https://ra-matina.ru/?vendor_code=КП-105")</f>
        <v>https://ra-matina.ru/?vendor_code=КП-105</v>
      </c>
      <c r="D118" s="35" t="s">
        <v>104</v>
      </c>
      <c r="E118" s="36">
        <v>3.0</v>
      </c>
      <c r="F118" s="33">
        <v>5400.0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1" t="s">
        <v>326</v>
      </c>
      <c r="B119" s="29" t="s">
        <v>327</v>
      </c>
      <c r="C119" s="34" t="str">
        <f>HYPERLINK("https://ra-matina.ru/?vendor_code=КП-107")</f>
        <v>https://ra-matina.ru/?vendor_code=КП-107</v>
      </c>
      <c r="D119" s="35" t="s">
        <v>104</v>
      </c>
      <c r="E119" s="36">
        <v>3.0</v>
      </c>
      <c r="F119" s="33">
        <v>5400.0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1" t="s">
        <v>328</v>
      </c>
      <c r="B120" s="29" t="s">
        <v>329</v>
      </c>
      <c r="C120" s="34" t="str">
        <f>HYPERLINK("https://ra-matina.ru/?vendor_code=КП-108")</f>
        <v>https://ra-matina.ru/?vendor_code=КП-108</v>
      </c>
      <c r="D120" s="35" t="s">
        <v>104</v>
      </c>
      <c r="E120" s="36">
        <v>3.0</v>
      </c>
      <c r="F120" s="33">
        <v>5400.0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1" t="s">
        <v>330</v>
      </c>
      <c r="B121" s="29" t="s">
        <v>331</v>
      </c>
      <c r="C121" s="34" t="str">
        <f>HYPERLINK("https://ra-matina.ru/?vendor_code=КП-118")</f>
        <v>https://ra-matina.ru/?vendor_code=КП-118</v>
      </c>
      <c r="D121" s="35" t="s">
        <v>104</v>
      </c>
      <c r="E121" s="36">
        <v>3.0</v>
      </c>
      <c r="F121" s="33">
        <v>5400.0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1" t="s">
        <v>332</v>
      </c>
      <c r="B122" s="29" t="s">
        <v>333</v>
      </c>
      <c r="C122" s="34" t="str">
        <f>HYPERLINK("https://ra-matina.ru/?vendor_code=КП-013")</f>
        <v>https://ra-matina.ru/?vendor_code=КП-013</v>
      </c>
      <c r="D122" s="35" t="s">
        <v>104</v>
      </c>
      <c r="E122" s="36">
        <v>3.0</v>
      </c>
      <c r="F122" s="33">
        <v>5400.0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1" t="s">
        <v>334</v>
      </c>
      <c r="B123" s="29" t="s">
        <v>335</v>
      </c>
      <c r="C123" s="34" t="str">
        <f>HYPERLINK("https://ra-matina.ru/?vendor_code=КП-012")</f>
        <v>https://ra-matina.ru/?vendor_code=КП-012</v>
      </c>
      <c r="D123" s="35" t="s">
        <v>104</v>
      </c>
      <c r="E123" s="36">
        <v>3.0</v>
      </c>
      <c r="F123" s="33">
        <v>5400.0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1" t="s">
        <v>336</v>
      </c>
      <c r="B124" s="29" t="s">
        <v>337</v>
      </c>
      <c r="C124" s="34" t="str">
        <f>HYPERLINK("https://ra-matina.ru/?vendor_code=КП-052")</f>
        <v>https://ra-matina.ru/?vendor_code=КП-052</v>
      </c>
      <c r="D124" s="35" t="s">
        <v>104</v>
      </c>
      <c r="E124" s="36">
        <v>3.0</v>
      </c>
      <c r="F124" s="33">
        <v>5400.0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1" t="s">
        <v>338</v>
      </c>
      <c r="B125" s="29" t="s">
        <v>339</v>
      </c>
      <c r="C125" s="34" t="str">
        <f>HYPERLINK("https://ra-matina.ru/?vendor_code=КП-004")</f>
        <v>https://ra-matina.ru/?vendor_code=КП-004</v>
      </c>
      <c r="D125" s="35" t="s">
        <v>104</v>
      </c>
      <c r="E125" s="36">
        <v>3.0</v>
      </c>
      <c r="F125" s="33">
        <v>5400.0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1" t="s">
        <v>340</v>
      </c>
      <c r="B126" s="29" t="s">
        <v>341</v>
      </c>
      <c r="C126" s="34" t="str">
        <f>HYPERLINK("https://ra-matina.ru/?vendor_code=КП-006")</f>
        <v>https://ra-matina.ru/?vendor_code=КП-006</v>
      </c>
      <c r="D126" s="35" t="s">
        <v>104</v>
      </c>
      <c r="E126" s="36">
        <v>3.0</v>
      </c>
      <c r="F126" s="33">
        <v>5400.0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1" t="s">
        <v>342</v>
      </c>
      <c r="B127" s="29" t="s">
        <v>343</v>
      </c>
      <c r="C127" s="34" t="str">
        <f>HYPERLINK("https://ra-matina.ru/?vendor_code=КП-005")</f>
        <v>https://ra-matina.ru/?vendor_code=КП-005</v>
      </c>
      <c r="D127" s="35" t="s">
        <v>104</v>
      </c>
      <c r="E127" s="36">
        <v>3.0</v>
      </c>
      <c r="F127" s="33">
        <v>5400.0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1" t="s">
        <v>344</v>
      </c>
      <c r="B128" s="29" t="s">
        <v>345</v>
      </c>
      <c r="C128" s="34" t="str">
        <f>HYPERLINK("https://ra-matina.ru/?vendor_code=КП-003")</f>
        <v>https://ra-matina.ru/?vendor_code=КП-003</v>
      </c>
      <c r="D128" s="35" t="s">
        <v>104</v>
      </c>
      <c r="E128" s="36">
        <v>3.0</v>
      </c>
      <c r="F128" s="33">
        <v>5400.0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1" t="s">
        <v>346</v>
      </c>
      <c r="B129" s="29" t="s">
        <v>347</v>
      </c>
      <c r="C129" s="34" t="str">
        <f>HYPERLINK("https://ra-matina.ru/?vendor_code=КП-114")</f>
        <v>https://ra-matina.ru/?vendor_code=КП-114</v>
      </c>
      <c r="D129" s="35" t="s">
        <v>104</v>
      </c>
      <c r="E129" s="36">
        <v>3.0</v>
      </c>
      <c r="F129" s="33">
        <v>5400.0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1" t="s">
        <v>348</v>
      </c>
      <c r="B130" s="29" t="s">
        <v>349</v>
      </c>
      <c r="C130" s="34" t="str">
        <f>HYPERLINK("https://ra-matina.ru/?vendor_code=КП-111")</f>
        <v>https://ra-matina.ru/?vendor_code=КП-111</v>
      </c>
      <c r="D130" s="35" t="s">
        <v>104</v>
      </c>
      <c r="E130" s="36">
        <v>3.0</v>
      </c>
      <c r="F130" s="33">
        <v>5400.0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1" t="s">
        <v>350</v>
      </c>
      <c r="B131" s="29" t="s">
        <v>351</v>
      </c>
      <c r="C131" s="37" t="str">
        <f>HYPERLINK("https://ra-matina.ru/?vendor_code=КП-119")</f>
        <v>https://ra-matina.ru/?vendor_code=КП-119</v>
      </c>
      <c r="D131" s="35" t="s">
        <v>104</v>
      </c>
      <c r="E131" s="36">
        <v>3.0</v>
      </c>
      <c r="F131" s="33">
        <v>5400.0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1" t="s">
        <v>352</v>
      </c>
      <c r="B132" s="29" t="s">
        <v>353</v>
      </c>
      <c r="C132" s="37" t="str">
        <f>HYPERLINK("https://ra-matina.ru/?vendor_code=КП-128")</f>
        <v>https://ra-matina.ru/?vendor_code=КП-128</v>
      </c>
      <c r="D132" s="35" t="s">
        <v>115</v>
      </c>
      <c r="E132" s="36">
        <v>3.0</v>
      </c>
      <c r="F132" s="33">
        <v>5400.0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1" t="s">
        <v>354</v>
      </c>
      <c r="B133" s="29" t="s">
        <v>355</v>
      </c>
      <c r="C133" s="34" t="str">
        <f>HYPERLINK("https://ra-matina.ru/?vendor_code=КП-113")</f>
        <v>https://ra-matina.ru/?vendor_code=КП-113</v>
      </c>
      <c r="D133" s="35" t="s">
        <v>104</v>
      </c>
      <c r="E133" s="36">
        <v>3.0</v>
      </c>
      <c r="F133" s="33">
        <v>5400.0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1" t="s">
        <v>356</v>
      </c>
      <c r="B134" s="29" t="s">
        <v>357</v>
      </c>
      <c r="C134" s="34" t="str">
        <f>HYPERLINK("https://ra-matina.ru/?vendor_code=КП-115")</f>
        <v>https://ra-matina.ru/?vendor_code=КП-115</v>
      </c>
      <c r="D134" s="35" t="s">
        <v>104</v>
      </c>
      <c r="E134" s="36">
        <v>3.0</v>
      </c>
      <c r="F134" s="33">
        <v>5400.0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1" t="s">
        <v>358</v>
      </c>
      <c r="B135" s="29" t="s">
        <v>359</v>
      </c>
      <c r="C135" s="34" t="str">
        <f>HYPERLINK("https://ra-matina.ru/?vendor_code=КП-056")</f>
        <v>https://ra-matina.ru/?vendor_code=КП-056</v>
      </c>
      <c r="D135" s="35" t="s">
        <v>104</v>
      </c>
      <c r="E135" s="36">
        <v>3.0</v>
      </c>
      <c r="F135" s="33">
        <v>5400.0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1" t="s">
        <v>360</v>
      </c>
      <c r="B136" s="29" t="s">
        <v>361</v>
      </c>
      <c r="C136" s="34" t="str">
        <f>HYPERLINK("https://ra-matina.ru/?vendor_code=КП-046")</f>
        <v>https://ra-matina.ru/?vendor_code=КП-046</v>
      </c>
      <c r="D136" s="35" t="s">
        <v>104</v>
      </c>
      <c r="E136" s="36">
        <v>3.0</v>
      </c>
      <c r="F136" s="33">
        <v>5400.0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39" t="s">
        <v>362</v>
      </c>
      <c r="B137" s="29" t="s">
        <v>363</v>
      </c>
      <c r="C137" s="34" t="str">
        <f>HYPERLINK("https://ra-matina.ru/?vendor_code=КП-028")</f>
        <v>https://ra-matina.ru/?vendor_code=КП-028</v>
      </c>
      <c r="D137" s="35" t="s">
        <v>104</v>
      </c>
      <c r="E137" s="36">
        <v>3.0</v>
      </c>
      <c r="F137" s="33">
        <v>5400.0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1" t="s">
        <v>364</v>
      </c>
      <c r="B138" s="29" t="s">
        <v>365</v>
      </c>
      <c r="C138" s="34" t="str">
        <f>HYPERLINK("https://ra-matina.ru/?vendor_code=КП-009")</f>
        <v>https://ra-matina.ru/?vendor_code=КП-009</v>
      </c>
      <c r="D138" s="35" t="s">
        <v>104</v>
      </c>
      <c r="E138" s="36">
        <v>3.0</v>
      </c>
      <c r="F138" s="33">
        <v>5400.0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1" t="s">
        <v>366</v>
      </c>
      <c r="B139" s="29" t="s">
        <v>367</v>
      </c>
      <c r="C139" s="34" t="str">
        <f>HYPERLINK("https://ra-matina.ru/?vendor_code=КП-035")</f>
        <v>https://ra-matina.ru/?vendor_code=КП-035</v>
      </c>
      <c r="D139" s="35" t="s">
        <v>104</v>
      </c>
      <c r="E139" s="36">
        <v>3.0</v>
      </c>
      <c r="F139" s="33">
        <v>5400.0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1" t="s">
        <v>368</v>
      </c>
      <c r="B140" s="29" t="s">
        <v>369</v>
      </c>
      <c r="C140" s="34" t="str">
        <f>HYPERLINK("https://ra-matina.ru/?vendor_code=КП-048")</f>
        <v>https://ra-matina.ru/?vendor_code=КП-048</v>
      </c>
      <c r="D140" s="35" t="s">
        <v>104</v>
      </c>
      <c r="E140" s="36">
        <v>3.0</v>
      </c>
      <c r="F140" s="33">
        <v>5400.0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4"/>
    <mergeCell ref="B1:F1"/>
    <mergeCell ref="B2:F2"/>
    <mergeCell ref="B4:F4"/>
    <mergeCell ref="A6:F6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50.88"/>
    <col customWidth="1" min="3" max="3" width="28.0"/>
    <col customWidth="1" min="4" max="4" width="12.38"/>
    <col customWidth="1" min="5" max="5" width="9.25"/>
    <col customWidth="1" min="6" max="6" width="12.38"/>
    <col customWidth="1" min="7" max="22" width="9.5"/>
  </cols>
  <sheetData>
    <row r="1" ht="15.0" customHeight="1">
      <c r="A1" s="1"/>
      <c r="B1" s="2" t="s">
        <v>0</v>
      </c>
      <c r="C1" s="3"/>
      <c r="D1" s="3"/>
      <c r="E1" s="3"/>
      <c r="F1" s="3"/>
    </row>
    <row r="2" ht="14.25" customHeight="1">
      <c r="A2" s="4"/>
      <c r="B2" s="5" t="s">
        <v>1</v>
      </c>
      <c r="C2" s="3"/>
      <c r="D2" s="3"/>
      <c r="E2" s="3"/>
      <c r="F2" s="3"/>
    </row>
    <row r="3" ht="14.25" customHeight="1">
      <c r="A3" s="4"/>
      <c r="B3" s="6"/>
      <c r="C3" s="7"/>
      <c r="D3" s="7"/>
      <c r="E3" s="8"/>
      <c r="F3" s="6"/>
    </row>
    <row r="4" ht="66.75" customHeight="1">
      <c r="A4" s="4"/>
      <c r="B4" s="5" t="s">
        <v>2</v>
      </c>
      <c r="C4" s="3"/>
      <c r="D4" s="3"/>
      <c r="E4" s="3"/>
      <c r="F4" s="3"/>
    </row>
    <row r="5" ht="15.75" customHeight="1">
      <c r="A5" s="27" t="s">
        <v>3</v>
      </c>
      <c r="B5" s="27" t="s">
        <v>4</v>
      </c>
      <c r="C5" s="27" t="s">
        <v>5</v>
      </c>
      <c r="D5" s="27" t="s">
        <v>98</v>
      </c>
      <c r="E5" s="27" t="s">
        <v>99</v>
      </c>
      <c r="F5" s="27" t="s">
        <v>8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ht="21.0" customHeight="1">
      <c r="A6" s="10" t="s">
        <v>370</v>
      </c>
      <c r="B6" s="11"/>
      <c r="C6" s="11"/>
      <c r="D6" s="11"/>
      <c r="E6" s="11"/>
      <c r="F6" s="12"/>
    </row>
    <row r="7" ht="14.25" customHeight="1">
      <c r="A7" s="13" t="s">
        <v>101</v>
      </c>
    </row>
    <row r="8" ht="15.75" customHeight="1">
      <c r="A8" s="14" t="s">
        <v>371</v>
      </c>
      <c r="B8" s="40" t="s">
        <v>372</v>
      </c>
      <c r="C8" s="30" t="str">
        <f>HYPERLINK("https://ra-matina.ru/?vendor_code=ДКП-113")</f>
        <v>https://ra-matina.ru/?vendor_code=ДКП-113</v>
      </c>
      <c r="D8" s="31" t="s">
        <v>104</v>
      </c>
      <c r="E8" s="32">
        <v>3.0</v>
      </c>
      <c r="F8" s="33">
        <v>5400.0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21" t="s">
        <v>373</v>
      </c>
      <c r="B9" s="41" t="s">
        <v>374</v>
      </c>
      <c r="C9" s="34" t="str">
        <f>HYPERLINK("https://ra-matina.ru/?vendor_code=ДКП-136")</f>
        <v>https://ra-matina.ru/?vendor_code=ДКП-136</v>
      </c>
      <c r="D9" s="35" t="s">
        <v>104</v>
      </c>
      <c r="E9" s="36">
        <v>3.0</v>
      </c>
      <c r="F9" s="33">
        <v>5400.0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21" t="s">
        <v>375</v>
      </c>
      <c r="B10" s="41" t="s">
        <v>376</v>
      </c>
      <c r="C10" s="34" t="str">
        <f>HYPERLINK("https://ra-matina.ru/?vendor_code=ДКП-180")</f>
        <v>https://ra-matina.ru/?vendor_code=ДКП-180</v>
      </c>
      <c r="D10" s="35" t="s">
        <v>104</v>
      </c>
      <c r="E10" s="36">
        <v>3.0</v>
      </c>
      <c r="F10" s="33">
        <v>5400.0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21" t="s">
        <v>377</v>
      </c>
      <c r="B11" s="41" t="s">
        <v>378</v>
      </c>
      <c r="C11" s="34" t="str">
        <f>HYPERLINK("https://ra-matina.ru/?vendor_code=ДКП-107")</f>
        <v>https://ra-matina.ru/?vendor_code=ДКП-107</v>
      </c>
      <c r="D11" s="35" t="s">
        <v>104</v>
      </c>
      <c r="E11" s="36">
        <v>3.0</v>
      </c>
      <c r="F11" s="33">
        <v>5400.0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21" t="s">
        <v>379</v>
      </c>
      <c r="B12" s="41" t="s">
        <v>380</v>
      </c>
      <c r="C12" s="34" t="str">
        <f>HYPERLINK("https://ra-matina.ru/?vendor_code=ДКП-9")</f>
        <v>https://ra-matina.ru/?vendor_code=ДКП-9</v>
      </c>
      <c r="D12" s="35" t="s">
        <v>104</v>
      </c>
      <c r="E12" s="36">
        <v>3.0</v>
      </c>
      <c r="F12" s="33">
        <v>5400.0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21" t="s">
        <v>381</v>
      </c>
      <c r="B13" s="41" t="s">
        <v>382</v>
      </c>
      <c r="C13" s="34" t="str">
        <f>HYPERLINK("https://ra-matina.ru/?vendor_code=ДКП-202")</f>
        <v>https://ra-matina.ru/?vendor_code=ДКП-202</v>
      </c>
      <c r="D13" s="35" t="s">
        <v>104</v>
      </c>
      <c r="E13" s="36">
        <v>3.0</v>
      </c>
      <c r="F13" s="33">
        <v>5400.0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21" t="s">
        <v>383</v>
      </c>
      <c r="B14" s="41" t="s">
        <v>384</v>
      </c>
      <c r="C14" s="34" t="str">
        <f>HYPERLINK("https://ra-matina.ru/?vendor_code=ДКП-146")</f>
        <v>https://ra-matina.ru/?vendor_code=ДКП-146</v>
      </c>
      <c r="D14" s="35" t="s">
        <v>104</v>
      </c>
      <c r="E14" s="36">
        <v>3.0</v>
      </c>
      <c r="F14" s="33">
        <v>5400.0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21" t="s">
        <v>385</v>
      </c>
      <c r="B15" s="41" t="s">
        <v>386</v>
      </c>
      <c r="C15" s="34" t="str">
        <f>HYPERLINK("https://ra-matina.ru/?vendor_code=ДКП-182")</f>
        <v>https://ra-matina.ru/?vendor_code=ДКП-182</v>
      </c>
      <c r="D15" s="35" t="s">
        <v>104</v>
      </c>
      <c r="E15" s="36">
        <v>3.0</v>
      </c>
      <c r="F15" s="33">
        <v>5400.0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21" t="s">
        <v>387</v>
      </c>
      <c r="B16" s="41" t="s">
        <v>388</v>
      </c>
      <c r="C16" s="34" t="str">
        <f>HYPERLINK("https://ra-matina.ru/?vendor_code=ДКП-37")</f>
        <v>https://ra-matina.ru/?vendor_code=ДКП-37</v>
      </c>
      <c r="D16" s="35" t="s">
        <v>104</v>
      </c>
      <c r="E16" s="36">
        <v>3.0</v>
      </c>
      <c r="F16" s="33">
        <v>5400.0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21" t="s">
        <v>389</v>
      </c>
      <c r="B17" s="41" t="s">
        <v>390</v>
      </c>
      <c r="C17" s="34" t="str">
        <f>HYPERLINK("https://ra-matina.ru/?vendor_code=ДКП-64")</f>
        <v>https://ra-matina.ru/?vendor_code=ДКП-64</v>
      </c>
      <c r="D17" s="35" t="s">
        <v>104</v>
      </c>
      <c r="E17" s="36">
        <v>3.0</v>
      </c>
      <c r="F17" s="33">
        <v>5400.0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21" t="s">
        <v>391</v>
      </c>
      <c r="B18" s="41" t="s">
        <v>392</v>
      </c>
      <c r="C18" s="34" t="str">
        <f>HYPERLINK("https://ra-matina.ru/?vendor_code=ДКП-122")</f>
        <v>https://ra-matina.ru/?vendor_code=ДКП-122</v>
      </c>
      <c r="D18" s="35" t="s">
        <v>104</v>
      </c>
      <c r="E18" s="36">
        <v>3.0</v>
      </c>
      <c r="F18" s="33">
        <v>5400.0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21" t="s">
        <v>393</v>
      </c>
      <c r="B19" s="41" t="s">
        <v>394</v>
      </c>
      <c r="C19" s="34" t="str">
        <f>HYPERLINK("https://ra-matina.ru/?vendor_code=ДКП-125")</f>
        <v>https://ra-matina.ru/?vendor_code=ДКП-125</v>
      </c>
      <c r="D19" s="35" t="s">
        <v>104</v>
      </c>
      <c r="E19" s="36">
        <v>3.0</v>
      </c>
      <c r="F19" s="33">
        <v>5400.0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21" t="s">
        <v>395</v>
      </c>
      <c r="B20" s="41" t="s">
        <v>396</v>
      </c>
      <c r="C20" s="34" t="str">
        <f>HYPERLINK("https://ra-matina.ru/?vendor_code=ДКП-78")</f>
        <v>https://ra-matina.ru/?vendor_code=ДКП-78</v>
      </c>
      <c r="D20" s="35" t="s">
        <v>104</v>
      </c>
      <c r="E20" s="36">
        <v>3.0</v>
      </c>
      <c r="F20" s="33">
        <v>5400.0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1" t="s">
        <v>397</v>
      </c>
      <c r="B21" s="41" t="s">
        <v>398</v>
      </c>
      <c r="C21" s="34" t="str">
        <f>HYPERLINK("https://ra-matina.ru/?vendor_code=ДКП-139")</f>
        <v>https://ra-matina.ru/?vendor_code=ДКП-139</v>
      </c>
      <c r="D21" s="35" t="s">
        <v>104</v>
      </c>
      <c r="E21" s="36">
        <v>3.0</v>
      </c>
      <c r="F21" s="33">
        <v>5400.0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1" t="s">
        <v>399</v>
      </c>
      <c r="B22" s="41" t="s">
        <v>400</v>
      </c>
      <c r="C22" s="34" t="str">
        <f>HYPERLINK("https://ra-matina.ru/?vendor_code=ДКП-210")</f>
        <v>https://ra-matina.ru/?vendor_code=ДКП-210</v>
      </c>
      <c r="D22" s="35" t="s">
        <v>104</v>
      </c>
      <c r="E22" s="36">
        <v>3.0</v>
      </c>
      <c r="F22" s="33">
        <v>5400.0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1" t="s">
        <v>401</v>
      </c>
      <c r="B23" s="41" t="s">
        <v>402</v>
      </c>
      <c r="C23" s="34" t="str">
        <f>HYPERLINK("https://ra-matina.ru/?vendor_code=ДКП-121")</f>
        <v>https://ra-matina.ru/?vendor_code=ДКП-121</v>
      </c>
      <c r="D23" s="35" t="s">
        <v>104</v>
      </c>
      <c r="E23" s="36">
        <v>3.0</v>
      </c>
      <c r="F23" s="33">
        <v>5400.0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1" t="s">
        <v>403</v>
      </c>
      <c r="B24" s="41" t="s">
        <v>404</v>
      </c>
      <c r="C24" s="34" t="str">
        <f>HYPERLINK("https://ra-matina.ru/?vendor_code=ДКП-52")</f>
        <v>https://ra-matina.ru/?vendor_code=ДКП-52</v>
      </c>
      <c r="D24" s="35" t="s">
        <v>104</v>
      </c>
      <c r="E24" s="36">
        <v>3.0</v>
      </c>
      <c r="F24" s="33">
        <v>5400.0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1" t="s">
        <v>405</v>
      </c>
      <c r="B25" s="41" t="s">
        <v>406</v>
      </c>
      <c r="C25" s="34" t="str">
        <f>HYPERLINK("https://ra-matina.ru/?vendor_code=ДКП-174")</f>
        <v>https://ra-matina.ru/?vendor_code=ДКП-174</v>
      </c>
      <c r="D25" s="35" t="s">
        <v>104</v>
      </c>
      <c r="E25" s="36">
        <v>3.0</v>
      </c>
      <c r="F25" s="33">
        <v>5400.0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1" t="s">
        <v>407</v>
      </c>
      <c r="B26" s="41" t="s">
        <v>408</v>
      </c>
      <c r="C26" s="34" t="str">
        <f>HYPERLINK("https://ra-matina.ru/?vendor_code=ДКП-124")</f>
        <v>https://ra-matina.ru/?vendor_code=ДКП-124</v>
      </c>
      <c r="D26" s="35" t="s">
        <v>104</v>
      </c>
      <c r="E26" s="36">
        <v>3.0</v>
      </c>
      <c r="F26" s="33">
        <v>5400.0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1" t="s">
        <v>409</v>
      </c>
      <c r="B27" s="41" t="s">
        <v>410</v>
      </c>
      <c r="C27" s="34" t="str">
        <f>HYPERLINK("https://ra-matina.ru/?vendor_code=ДКП-166")</f>
        <v>https://ra-matina.ru/?vendor_code=ДКП-166</v>
      </c>
      <c r="D27" s="35" t="s">
        <v>104</v>
      </c>
      <c r="E27" s="36">
        <v>3.0</v>
      </c>
      <c r="F27" s="33">
        <v>5400.0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1" t="s">
        <v>411</v>
      </c>
      <c r="B28" s="41" t="s">
        <v>412</v>
      </c>
      <c r="C28" s="34" t="str">
        <f>HYPERLINK("https://ra-matina.ru/?vendor_code=ДКП-92")</f>
        <v>https://ra-matina.ru/?vendor_code=ДКП-92</v>
      </c>
      <c r="D28" s="35" t="s">
        <v>104</v>
      </c>
      <c r="E28" s="36">
        <v>3.0</v>
      </c>
      <c r="F28" s="33">
        <v>5400.0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1" t="s">
        <v>413</v>
      </c>
      <c r="B29" s="41" t="s">
        <v>414</v>
      </c>
      <c r="C29" s="34" t="str">
        <f>HYPERLINK("https://ra-matina.ru/?vendor_code=ДКП-211")</f>
        <v>https://ra-matina.ru/?vendor_code=ДКП-211</v>
      </c>
      <c r="D29" s="35" t="s">
        <v>104</v>
      </c>
      <c r="E29" s="36">
        <v>3.0</v>
      </c>
      <c r="F29" s="33">
        <v>5400.0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1" t="s">
        <v>415</v>
      </c>
      <c r="B30" s="41" t="s">
        <v>416</v>
      </c>
      <c r="C30" s="34" t="str">
        <f>HYPERLINK("https://ra-matina.ru/?vendor_code=ДКП-47")</f>
        <v>https://ra-matina.ru/?vendor_code=ДКП-47</v>
      </c>
      <c r="D30" s="35" t="s">
        <v>104</v>
      </c>
      <c r="E30" s="36">
        <v>3.0</v>
      </c>
      <c r="F30" s="33">
        <v>5400.0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1" t="s">
        <v>417</v>
      </c>
      <c r="B31" s="41" t="s">
        <v>418</v>
      </c>
      <c r="C31" s="34" t="str">
        <f>HYPERLINK("https://ra-matina.ru/?vendor_code=ДКП-123")</f>
        <v>https://ra-matina.ru/?vendor_code=ДКП-123</v>
      </c>
      <c r="D31" s="35" t="s">
        <v>419</v>
      </c>
      <c r="E31" s="36">
        <v>8.0</v>
      </c>
      <c r="F31" s="42">
        <v>6100.0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1" t="s">
        <v>420</v>
      </c>
      <c r="B32" s="41" t="s">
        <v>421</v>
      </c>
      <c r="C32" s="34" t="str">
        <f>HYPERLINK("https://ra-matina.ru/?vendor_code=ДКП-143")</f>
        <v>https://ra-matina.ru/?vendor_code=ДКП-143</v>
      </c>
      <c r="D32" s="35" t="s">
        <v>104</v>
      </c>
      <c r="E32" s="36">
        <v>3.0</v>
      </c>
      <c r="F32" s="33">
        <v>5400.0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1" t="s">
        <v>422</v>
      </c>
      <c r="B33" s="41" t="s">
        <v>423</v>
      </c>
      <c r="C33" s="34" t="str">
        <f>HYPERLINK("https://ra-matina.ru/?vendor_code=ДКП-152")</f>
        <v>https://ra-matina.ru/?vendor_code=ДКП-152</v>
      </c>
      <c r="D33" s="35" t="s">
        <v>104</v>
      </c>
      <c r="E33" s="36">
        <v>3.0</v>
      </c>
      <c r="F33" s="33">
        <v>5400.0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1" t="s">
        <v>424</v>
      </c>
      <c r="B34" s="41" t="s">
        <v>425</v>
      </c>
      <c r="C34" s="34" t="str">
        <f>HYPERLINK("https://ra-matina.ru/?vendor_code=ДКП-199")</f>
        <v>https://ra-matina.ru/?vendor_code=ДКП-199</v>
      </c>
      <c r="D34" s="35" t="s">
        <v>104</v>
      </c>
      <c r="E34" s="36">
        <v>3.0</v>
      </c>
      <c r="F34" s="33">
        <v>5400.0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1" t="s">
        <v>426</v>
      </c>
      <c r="B35" s="41" t="s">
        <v>427</v>
      </c>
      <c r="C35" s="34" t="str">
        <f>HYPERLINK("https://ra-matina.ru/?vendor_code=ДКП-164")</f>
        <v>https://ra-matina.ru/?vendor_code=ДКП-164</v>
      </c>
      <c r="D35" s="35" t="s">
        <v>104</v>
      </c>
      <c r="E35" s="36">
        <v>3.0</v>
      </c>
      <c r="F35" s="33">
        <v>5400.0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1" t="s">
        <v>428</v>
      </c>
      <c r="B36" s="41" t="s">
        <v>429</v>
      </c>
      <c r="C36" s="34" t="str">
        <f>HYPERLINK("https://ra-matina.ru/?vendor_code=ДКП-105")</f>
        <v>https://ra-matina.ru/?vendor_code=ДКП-105</v>
      </c>
      <c r="D36" s="35" t="s">
        <v>104</v>
      </c>
      <c r="E36" s="36">
        <v>3.0</v>
      </c>
      <c r="F36" s="33">
        <v>5400.0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1" t="s">
        <v>430</v>
      </c>
      <c r="B37" s="41" t="s">
        <v>431</v>
      </c>
      <c r="C37" s="34" t="str">
        <f>HYPERLINK("https://ra-matina.ru/?vendor_code=ДКП-96")</f>
        <v>https://ra-matina.ru/?vendor_code=ДКП-96</v>
      </c>
      <c r="D37" s="35" t="s">
        <v>104</v>
      </c>
      <c r="E37" s="36">
        <v>3.0</v>
      </c>
      <c r="F37" s="33">
        <v>5400.0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1" t="s">
        <v>432</v>
      </c>
      <c r="B38" s="41" t="s">
        <v>433</v>
      </c>
      <c r="C38" s="34" t="str">
        <f>HYPERLINK("https://ra-matina.ru/?vendor_code=ДКП-95")</f>
        <v>https://ra-matina.ru/?vendor_code=ДКП-95</v>
      </c>
      <c r="D38" s="35" t="s">
        <v>104</v>
      </c>
      <c r="E38" s="36">
        <v>3.0</v>
      </c>
      <c r="F38" s="33">
        <v>5400.0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1" t="s">
        <v>434</v>
      </c>
      <c r="B39" s="41" t="s">
        <v>435</v>
      </c>
      <c r="C39" s="34" t="str">
        <f>HYPERLINK("https://ra-matina.ru/?vendor_code=ДКП-147")</f>
        <v>https://ra-matina.ru/?vendor_code=ДКП-147</v>
      </c>
      <c r="D39" s="35" t="s">
        <v>104</v>
      </c>
      <c r="E39" s="36">
        <v>3.0</v>
      </c>
      <c r="F39" s="33">
        <v>5400.0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1" t="s">
        <v>436</v>
      </c>
      <c r="B40" s="41" t="s">
        <v>437</v>
      </c>
      <c r="C40" s="34" t="str">
        <f>HYPERLINK("https://ra-matina.ru/?vendor_code=ДКП-145")</f>
        <v>https://ra-matina.ru/?vendor_code=ДКП-145</v>
      </c>
      <c r="D40" s="35" t="s">
        <v>104</v>
      </c>
      <c r="E40" s="36">
        <v>3.0</v>
      </c>
      <c r="F40" s="33">
        <v>5400.0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1" t="s">
        <v>438</v>
      </c>
      <c r="B41" s="41" t="s">
        <v>439</v>
      </c>
      <c r="C41" s="34" t="str">
        <f>HYPERLINK("https://ra-matina.ru/?vendor_code=ДКП-207")</f>
        <v>https://ra-matina.ru/?vendor_code=ДКП-207</v>
      </c>
      <c r="D41" s="35" t="s">
        <v>104</v>
      </c>
      <c r="E41" s="36">
        <v>3.0</v>
      </c>
      <c r="F41" s="33">
        <v>5400.0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1" t="s">
        <v>440</v>
      </c>
      <c r="B42" s="41" t="s">
        <v>441</v>
      </c>
      <c r="C42" s="34" t="str">
        <f>HYPERLINK("https://ra-matina.ru/?vendor_code=ДКП-140")</f>
        <v>https://ra-matina.ru/?vendor_code=ДКП-140</v>
      </c>
      <c r="D42" s="35" t="s">
        <v>104</v>
      </c>
      <c r="E42" s="36">
        <v>3.0</v>
      </c>
      <c r="F42" s="33">
        <v>5400.0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1" t="s">
        <v>442</v>
      </c>
      <c r="B43" s="41" t="s">
        <v>443</v>
      </c>
      <c r="C43" s="34" t="str">
        <f>HYPERLINK("https://ra-matina.ru/?vendor_code=ДКП-130")</f>
        <v>https://ra-matina.ru/?vendor_code=ДКП-130</v>
      </c>
      <c r="D43" s="35" t="s">
        <v>104</v>
      </c>
      <c r="E43" s="36">
        <v>3.0</v>
      </c>
      <c r="F43" s="33">
        <v>5400.0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1" t="s">
        <v>444</v>
      </c>
      <c r="B44" s="41" t="s">
        <v>445</v>
      </c>
      <c r="C44" s="34" t="str">
        <f>HYPERLINK("https://ra-matina.ru/?vendor_code=ДКП-172")</f>
        <v>https://ra-matina.ru/?vendor_code=ДКП-172</v>
      </c>
      <c r="D44" s="35" t="s">
        <v>104</v>
      </c>
      <c r="E44" s="36">
        <v>3.0</v>
      </c>
      <c r="F44" s="33">
        <v>5400.0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1" t="s">
        <v>446</v>
      </c>
      <c r="B45" s="41" t="s">
        <v>447</v>
      </c>
      <c r="C45" s="34" t="str">
        <f>HYPERLINK("https://ra-matina.ru/?vendor_code=ДКП-132")</f>
        <v>https://ra-matina.ru/?vendor_code=ДКП-132</v>
      </c>
      <c r="D45" s="35" t="s">
        <v>104</v>
      </c>
      <c r="E45" s="36">
        <v>3.0</v>
      </c>
      <c r="F45" s="33">
        <v>5400.0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1" t="s">
        <v>448</v>
      </c>
      <c r="B46" s="41" t="s">
        <v>449</v>
      </c>
      <c r="C46" s="34" t="str">
        <f>HYPERLINK("https://ra-matina.ru/?vendor_code=ДКП-212")</f>
        <v>https://ra-matina.ru/?vendor_code=ДКП-212</v>
      </c>
      <c r="D46" s="35" t="s">
        <v>104</v>
      </c>
      <c r="E46" s="36">
        <v>3.0</v>
      </c>
      <c r="F46" s="33">
        <v>5400.0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1" t="s">
        <v>450</v>
      </c>
      <c r="B47" s="41" t="s">
        <v>451</v>
      </c>
      <c r="C47" s="34" t="str">
        <f>HYPERLINK("https://ra-matina.ru/?vendor_code=ДКП-134")</f>
        <v>https://ra-matina.ru/?vendor_code=ДКП-134</v>
      </c>
      <c r="D47" s="35" t="s">
        <v>104</v>
      </c>
      <c r="E47" s="36">
        <v>3.0</v>
      </c>
      <c r="F47" s="33">
        <v>5400.0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1" t="s">
        <v>452</v>
      </c>
      <c r="B48" s="41" t="s">
        <v>453</v>
      </c>
      <c r="C48" s="34" t="str">
        <f>HYPERLINK("https://ra-matina.ru/?vendor_code=ДКП-189")</f>
        <v>https://ra-matina.ru/?vendor_code=ДКП-189</v>
      </c>
      <c r="D48" s="35" t="s">
        <v>104</v>
      </c>
      <c r="E48" s="36">
        <v>3.0</v>
      </c>
      <c r="F48" s="33">
        <v>5400.0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1" t="s">
        <v>454</v>
      </c>
      <c r="B49" s="41" t="s">
        <v>455</v>
      </c>
      <c r="C49" s="34" t="str">
        <f>HYPERLINK("https://ra-matina.ru/?vendor_code=ДКП-144")</f>
        <v>https://ra-matina.ru/?vendor_code=ДКП-144</v>
      </c>
      <c r="D49" s="35" t="s">
        <v>104</v>
      </c>
      <c r="E49" s="36">
        <v>3.0</v>
      </c>
      <c r="F49" s="33">
        <v>5400.0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1" t="s">
        <v>456</v>
      </c>
      <c r="B50" s="41" t="s">
        <v>457</v>
      </c>
      <c r="C50" s="34" t="str">
        <f>HYPERLINK("https://ra-matina.ru/?vendor_code=ДКП-83")</f>
        <v>https://ra-matina.ru/?vendor_code=ДКП-83</v>
      </c>
      <c r="D50" s="35" t="s">
        <v>104</v>
      </c>
      <c r="E50" s="36">
        <v>3.0</v>
      </c>
      <c r="F50" s="33">
        <v>5400.0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1" t="s">
        <v>458</v>
      </c>
      <c r="B51" s="41" t="s">
        <v>459</v>
      </c>
      <c r="C51" s="34" t="str">
        <f>HYPERLINK("https://ra-matina.ru/?vendor_code=ДКП-19")</f>
        <v>https://ra-matina.ru/?vendor_code=ДКП-19</v>
      </c>
      <c r="D51" s="35" t="s">
        <v>104</v>
      </c>
      <c r="E51" s="36">
        <v>3.0</v>
      </c>
      <c r="F51" s="33">
        <v>5400.0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1" t="s">
        <v>460</v>
      </c>
      <c r="B52" s="41" t="s">
        <v>461</v>
      </c>
      <c r="C52" s="34" t="str">
        <f>HYPERLINK("https://ra-matina.ru/?vendor_code=ДКП-141")</f>
        <v>https://ra-matina.ru/?vendor_code=ДКП-141</v>
      </c>
      <c r="D52" s="35" t="s">
        <v>104</v>
      </c>
      <c r="E52" s="36">
        <v>3.0</v>
      </c>
      <c r="F52" s="33">
        <v>5400.0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1" t="s">
        <v>462</v>
      </c>
      <c r="B53" s="41" t="s">
        <v>463</v>
      </c>
      <c r="C53" s="34" t="str">
        <f>HYPERLINK("https://ra-matina.ru/?vendor_code=ДКП-179")</f>
        <v>https://ra-matina.ru/?vendor_code=ДКП-179</v>
      </c>
      <c r="D53" s="35" t="s">
        <v>104</v>
      </c>
      <c r="E53" s="36">
        <v>3.0</v>
      </c>
      <c r="F53" s="33">
        <v>5400.0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1" t="s">
        <v>464</v>
      </c>
      <c r="B54" s="41" t="s">
        <v>465</v>
      </c>
      <c r="C54" s="34" t="str">
        <f>HYPERLINK("https://ra-matina.ru/?vendor_code=ДКП-30")</f>
        <v>https://ra-matina.ru/?vendor_code=ДКП-30</v>
      </c>
      <c r="D54" s="35" t="s">
        <v>104</v>
      </c>
      <c r="E54" s="36">
        <v>3.0</v>
      </c>
      <c r="F54" s="33">
        <v>5400.0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1" t="s">
        <v>466</v>
      </c>
      <c r="B55" s="41" t="s">
        <v>467</v>
      </c>
      <c r="C55" s="34" t="str">
        <f>HYPERLINK("https://ra-matina.ru/?vendor_code=ДКП-66")</f>
        <v>https://ra-matina.ru/?vendor_code=ДКП-66</v>
      </c>
      <c r="D55" s="35" t="s">
        <v>104</v>
      </c>
      <c r="E55" s="36">
        <v>3.0</v>
      </c>
      <c r="F55" s="33">
        <v>5400.0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1" t="s">
        <v>468</v>
      </c>
      <c r="B56" s="41" t="s">
        <v>469</v>
      </c>
      <c r="C56" s="34" t="str">
        <f>HYPERLINK("https://ra-matina.ru/?vendor_code=ДКП-167")</f>
        <v>https://ra-matina.ru/?vendor_code=ДКП-167</v>
      </c>
      <c r="D56" s="35" t="s">
        <v>104</v>
      </c>
      <c r="E56" s="36">
        <v>3.0</v>
      </c>
      <c r="F56" s="33">
        <v>5400.0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1" t="s">
        <v>470</v>
      </c>
      <c r="B57" s="41" t="s">
        <v>471</v>
      </c>
      <c r="C57" s="34" t="str">
        <f>HYPERLINK("https://ra-matina.ru/?vendor_code=ДКП-165")</f>
        <v>https://ra-matina.ru/?vendor_code=ДКП-165</v>
      </c>
      <c r="D57" s="35" t="s">
        <v>104</v>
      </c>
      <c r="E57" s="36">
        <v>3.0</v>
      </c>
      <c r="F57" s="33">
        <v>5400.0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1" t="s">
        <v>472</v>
      </c>
      <c r="B58" s="41" t="s">
        <v>473</v>
      </c>
      <c r="C58" s="34" t="str">
        <f>HYPERLINK("https://ra-matina.ru/?vendor_code=ДКП-181")</f>
        <v>https://ra-matina.ru/?vendor_code=ДКП-181</v>
      </c>
      <c r="D58" s="35" t="s">
        <v>104</v>
      </c>
      <c r="E58" s="36">
        <v>3.0</v>
      </c>
      <c r="F58" s="33">
        <v>5400.0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1" t="s">
        <v>474</v>
      </c>
      <c r="B59" s="41" t="s">
        <v>475</v>
      </c>
      <c r="C59" s="34" t="str">
        <f>HYPERLINK("https://ra-matina.ru/?vendor_code=ДКП -208")</f>
        <v>https://ra-matina.ru/?vendor_code=ДКП -208</v>
      </c>
      <c r="D59" s="35" t="s">
        <v>104</v>
      </c>
      <c r="E59" s="36">
        <v>3.0</v>
      </c>
      <c r="F59" s="33">
        <v>5400.0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1" t="s">
        <v>476</v>
      </c>
      <c r="B60" s="41" t="s">
        <v>477</v>
      </c>
      <c r="C60" s="34" t="str">
        <f>HYPERLINK("https://ra-matina.ru/?vendor_code=ДКП-188")</f>
        <v>https://ra-matina.ru/?vendor_code=ДКП-188</v>
      </c>
      <c r="D60" s="35" t="s">
        <v>104</v>
      </c>
      <c r="E60" s="36">
        <v>3.0</v>
      </c>
      <c r="F60" s="33">
        <v>5400.0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1" t="s">
        <v>478</v>
      </c>
      <c r="B61" s="41" t="s">
        <v>479</v>
      </c>
      <c r="C61" s="34" t="str">
        <f>HYPERLINK("https://ra-matina.ru/?vendor_code=ДКП-103")</f>
        <v>https://ra-matina.ru/?vendor_code=ДКП-103</v>
      </c>
      <c r="D61" s="35" t="s">
        <v>104</v>
      </c>
      <c r="E61" s="36">
        <v>3.0</v>
      </c>
      <c r="F61" s="33">
        <v>5400.0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1" t="s">
        <v>480</v>
      </c>
      <c r="B62" s="41" t="s">
        <v>481</v>
      </c>
      <c r="C62" s="34" t="str">
        <f>HYPERLINK("https://ra-matina.ru/?vendor_code=ДКП-97")</f>
        <v>https://ra-matina.ru/?vendor_code=ДКП-97</v>
      </c>
      <c r="D62" s="35" t="s">
        <v>419</v>
      </c>
      <c r="E62" s="36">
        <v>3.0</v>
      </c>
      <c r="F62" s="42">
        <v>6100.0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1" t="s">
        <v>482</v>
      </c>
      <c r="B63" s="41" t="s">
        <v>483</v>
      </c>
      <c r="C63" s="34" t="str">
        <f>HYPERLINK("https://ra-matina.ru/?vendor_code=ДКП-94")</f>
        <v>https://ra-matina.ru/?vendor_code=ДКП-94</v>
      </c>
      <c r="D63" s="35" t="s">
        <v>419</v>
      </c>
      <c r="E63" s="36">
        <v>3.0</v>
      </c>
      <c r="F63" s="42">
        <v>6100.0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1" t="s">
        <v>484</v>
      </c>
      <c r="B64" s="41" t="s">
        <v>485</v>
      </c>
      <c r="C64" s="34" t="str">
        <f>HYPERLINK("https://ra-matina.ru/?vendor_code=ДКП-39")</f>
        <v>https://ra-matina.ru/?vendor_code=ДКП-39</v>
      </c>
      <c r="D64" s="35" t="s">
        <v>104</v>
      </c>
      <c r="E64" s="36">
        <v>3.0</v>
      </c>
      <c r="F64" s="42">
        <v>6100.0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1" t="s">
        <v>486</v>
      </c>
      <c r="B65" s="41" t="s">
        <v>487</v>
      </c>
      <c r="C65" s="34" t="str">
        <f>HYPERLINK("https://ra-matina.ru/?vendor_code=ДКП-38")</f>
        <v>https://ra-matina.ru/?vendor_code=ДКП-38</v>
      </c>
      <c r="D65" s="35" t="s">
        <v>419</v>
      </c>
      <c r="E65" s="36">
        <v>3.0</v>
      </c>
      <c r="F65" s="42">
        <v>6100.0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1" t="s">
        <v>488</v>
      </c>
      <c r="B66" s="41" t="s">
        <v>489</v>
      </c>
      <c r="C66" s="34" t="str">
        <f>HYPERLINK("https://ra-matina.ru/?vendor_code=ДКП-44")</f>
        <v>https://ra-matina.ru/?vendor_code=ДКП-44</v>
      </c>
      <c r="D66" s="35" t="s">
        <v>419</v>
      </c>
      <c r="E66" s="36">
        <v>3.0</v>
      </c>
      <c r="F66" s="42">
        <v>6100.0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1" t="s">
        <v>490</v>
      </c>
      <c r="B67" s="41" t="s">
        <v>491</v>
      </c>
      <c r="C67" s="34" t="str">
        <f>HYPERLINK("https://ra-matina.ru/?vendor_code=ДКП-204")</f>
        <v>https://ra-matina.ru/?vendor_code=ДКП-204</v>
      </c>
      <c r="D67" s="35" t="s">
        <v>419</v>
      </c>
      <c r="E67" s="36">
        <v>3.0</v>
      </c>
      <c r="F67" s="33">
        <v>5400.0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1" t="s">
        <v>492</v>
      </c>
      <c r="B68" s="41" t="s">
        <v>493</v>
      </c>
      <c r="C68" s="34" t="str">
        <f>HYPERLINK("https://ra-matina.ru/?vendor_code=ДКП-45")</f>
        <v>https://ra-matina.ru/?vendor_code=ДКП-45</v>
      </c>
      <c r="D68" s="35" t="s">
        <v>104</v>
      </c>
      <c r="E68" s="36">
        <v>3.0</v>
      </c>
      <c r="F68" s="33">
        <v>5400.0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1" t="s">
        <v>494</v>
      </c>
      <c r="B69" s="41" t="s">
        <v>495</v>
      </c>
      <c r="C69" s="34" t="str">
        <f>HYPERLINK("https://ra-matina.ru/?vendor_code=ДКП-194")</f>
        <v>https://ra-matina.ru/?vendor_code=ДКП-194</v>
      </c>
      <c r="D69" s="35" t="s">
        <v>104</v>
      </c>
      <c r="E69" s="36">
        <v>5.0</v>
      </c>
      <c r="F69" s="33">
        <v>5400.0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1" t="s">
        <v>496</v>
      </c>
      <c r="B70" s="41" t="s">
        <v>497</v>
      </c>
      <c r="C70" s="34" t="str">
        <f>HYPERLINK("https://ra-matina.ru/?vendor_code=ДКП-126")</f>
        <v>https://ra-matina.ru/?vendor_code=ДКП-126</v>
      </c>
      <c r="D70" s="35" t="s">
        <v>104</v>
      </c>
      <c r="E70" s="36">
        <v>2.0</v>
      </c>
      <c r="F70" s="33">
        <v>5400.0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1" t="s">
        <v>498</v>
      </c>
      <c r="B71" s="41" t="s">
        <v>499</v>
      </c>
      <c r="C71" s="34" t="str">
        <f>HYPERLINK("https://ra-matina.ru/?vendor_code=ДКП-171")</f>
        <v>https://ra-matina.ru/?vendor_code=ДКП-171</v>
      </c>
      <c r="D71" s="35" t="s">
        <v>104</v>
      </c>
      <c r="E71" s="36">
        <v>3.0</v>
      </c>
      <c r="F71" s="33">
        <v>5400.0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1" t="s">
        <v>500</v>
      </c>
      <c r="B72" s="41" t="s">
        <v>501</v>
      </c>
      <c r="C72" s="34" t="str">
        <f>HYPERLINK("https://ra-matina.ru/?vendor_code=ДКП-131")</f>
        <v>https://ra-matina.ru/?vendor_code=ДКП-131</v>
      </c>
      <c r="D72" s="35" t="s">
        <v>104</v>
      </c>
      <c r="E72" s="43" t="s">
        <v>502</v>
      </c>
      <c r="F72" s="33">
        <v>5400.0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1" t="s">
        <v>503</v>
      </c>
      <c r="B73" s="41" t="s">
        <v>504</v>
      </c>
      <c r="C73" s="34" t="str">
        <f>HYPERLINK("https://ra-matina.ru/?vendor_code=ДКП-205")</f>
        <v>https://ra-matina.ru/?vendor_code=ДКП-205</v>
      </c>
      <c r="D73" s="35" t="s">
        <v>104</v>
      </c>
      <c r="E73" s="36">
        <v>3.0</v>
      </c>
      <c r="F73" s="33">
        <v>5400.0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1" t="s">
        <v>505</v>
      </c>
      <c r="B74" s="41" t="s">
        <v>506</v>
      </c>
      <c r="C74" s="34" t="str">
        <f>HYPERLINK("https://ra-matina.ru/?vendor_code=ДКП-102")</f>
        <v>https://ra-matina.ru/?vendor_code=ДКП-102</v>
      </c>
      <c r="D74" s="35" t="s">
        <v>104</v>
      </c>
      <c r="E74" s="36">
        <v>3.0</v>
      </c>
      <c r="F74" s="33">
        <v>5400.0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1" t="s">
        <v>507</v>
      </c>
      <c r="B75" s="41" t="s">
        <v>508</v>
      </c>
      <c r="C75" s="34" t="str">
        <f>HYPERLINK("https://ra-matina.ru/?vendor_code=ДКП-20")</f>
        <v>https://ra-matina.ru/?vendor_code=ДКП-20</v>
      </c>
      <c r="D75" s="35" t="s">
        <v>104</v>
      </c>
      <c r="E75" s="36">
        <v>3.0</v>
      </c>
      <c r="F75" s="33">
        <v>5400.0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1" t="s">
        <v>509</v>
      </c>
      <c r="B76" s="41" t="s">
        <v>510</v>
      </c>
      <c r="C76" s="34" t="str">
        <f>HYPERLINK("https://ra-matina.ru/?vendor_code=ДКП-120")</f>
        <v>https://ra-matina.ru/?vendor_code=ДКП-120</v>
      </c>
      <c r="D76" s="35" t="s">
        <v>104</v>
      </c>
      <c r="E76" s="36">
        <v>3.0</v>
      </c>
      <c r="F76" s="33">
        <v>5400.0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1" t="s">
        <v>511</v>
      </c>
      <c r="B77" s="41" t="s">
        <v>512</v>
      </c>
      <c r="C77" s="34" t="str">
        <f>HYPERLINK("https://ra-matina.ru/?vendor_code=ДКП-14")</f>
        <v>https://ra-matina.ru/?vendor_code=ДКП-14</v>
      </c>
      <c r="D77" s="35" t="s">
        <v>104</v>
      </c>
      <c r="E77" s="36">
        <v>3.0</v>
      </c>
      <c r="F77" s="33">
        <v>5400.0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1" t="s">
        <v>513</v>
      </c>
      <c r="B78" s="41" t="s">
        <v>514</v>
      </c>
      <c r="C78" s="34" t="str">
        <f>HYPERLINK("https://ra-matina.ru/?vendor_code=ДКП-7")</f>
        <v>https://ra-matina.ru/?vendor_code=ДКП-7</v>
      </c>
      <c r="D78" s="35" t="s">
        <v>104</v>
      </c>
      <c r="E78" s="36">
        <v>3.0</v>
      </c>
      <c r="F78" s="33">
        <v>5400.0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1" t="s">
        <v>515</v>
      </c>
      <c r="B79" s="41" t="s">
        <v>516</v>
      </c>
      <c r="C79" s="34" t="str">
        <f>HYPERLINK("https://ra-matina.ru/?vendor_code=ДКП-74")</f>
        <v>https://ra-matina.ru/?vendor_code=ДКП-74</v>
      </c>
      <c r="D79" s="35" t="s">
        <v>104</v>
      </c>
      <c r="E79" s="36">
        <v>3.0</v>
      </c>
      <c r="F79" s="33">
        <v>5400.0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1" t="s">
        <v>517</v>
      </c>
      <c r="B80" s="41" t="s">
        <v>518</v>
      </c>
      <c r="C80" s="34" t="str">
        <f>HYPERLINK("https://ra-matina.ru/?vendor_code=ДКП-36")</f>
        <v>https://ra-matina.ru/?vendor_code=ДКП-36</v>
      </c>
      <c r="D80" s="35" t="s">
        <v>104</v>
      </c>
      <c r="E80" s="36">
        <v>3.0</v>
      </c>
      <c r="F80" s="33">
        <v>5400.0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1" t="s">
        <v>519</v>
      </c>
      <c r="B81" s="41" t="s">
        <v>520</v>
      </c>
      <c r="C81" s="34" t="str">
        <f>HYPERLINK("https://ra-matina.ru/?vendor_code=ДКП-135")</f>
        <v>https://ra-matina.ru/?vendor_code=ДКП-135</v>
      </c>
      <c r="D81" s="35" t="s">
        <v>104</v>
      </c>
      <c r="E81" s="36">
        <v>3.0</v>
      </c>
      <c r="F81" s="33">
        <v>5400.0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1" t="s">
        <v>521</v>
      </c>
      <c r="B82" s="41" t="s">
        <v>522</v>
      </c>
      <c r="C82" s="34" t="str">
        <f>HYPERLINK("https://ra-matina.ru/?vendor_code=ДКП-192")</f>
        <v>https://ra-matina.ru/?vendor_code=ДКП-192</v>
      </c>
      <c r="D82" s="35" t="s">
        <v>104</v>
      </c>
      <c r="E82" s="36">
        <v>3.0</v>
      </c>
      <c r="F82" s="33">
        <v>5400.0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1" t="s">
        <v>523</v>
      </c>
      <c r="B83" s="41" t="s">
        <v>524</v>
      </c>
      <c r="C83" s="34" t="str">
        <f>HYPERLINK("https://ra-matina.ru/?vendor_code=ДКП-150")</f>
        <v>https://ra-matina.ru/?vendor_code=ДКП-150</v>
      </c>
      <c r="D83" s="35" t="s">
        <v>104</v>
      </c>
      <c r="E83" s="36">
        <v>3.0</v>
      </c>
      <c r="F83" s="33">
        <v>5400.0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1" t="s">
        <v>525</v>
      </c>
      <c r="B84" s="41" t="s">
        <v>526</v>
      </c>
      <c r="C84" s="34" t="str">
        <f>HYPERLINK("https://ra-matina.ru/?vendor_code=ДКП-71")</f>
        <v>https://ra-matina.ru/?vendor_code=ДКП-71</v>
      </c>
      <c r="D84" s="35" t="s">
        <v>104</v>
      </c>
      <c r="E84" s="36">
        <v>3.0</v>
      </c>
      <c r="F84" s="33">
        <v>5400.0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1" t="s">
        <v>527</v>
      </c>
      <c r="B85" s="41" t="s">
        <v>528</v>
      </c>
      <c r="C85" s="34" t="str">
        <f>HYPERLINK("https://ra-matina.ru/?vendor_code=ДКП-198")</f>
        <v>https://ra-matina.ru/?vendor_code=ДКП-198</v>
      </c>
      <c r="D85" s="35" t="s">
        <v>104</v>
      </c>
      <c r="E85" s="36">
        <v>3.0</v>
      </c>
      <c r="F85" s="33">
        <v>5400.0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1" t="s">
        <v>529</v>
      </c>
      <c r="B86" s="41" t="s">
        <v>530</v>
      </c>
      <c r="C86" s="34" t="str">
        <f>HYPERLINK("https://ra-matina.ru/?vendor_code=ДКП-16")</f>
        <v>https://ra-matina.ru/?vendor_code=ДКП-16</v>
      </c>
      <c r="D86" s="35" t="s">
        <v>104</v>
      </c>
      <c r="E86" s="36">
        <v>3.0</v>
      </c>
      <c r="F86" s="33">
        <v>5400.0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1" t="s">
        <v>531</v>
      </c>
      <c r="B87" s="41" t="s">
        <v>532</v>
      </c>
      <c r="C87" s="34" t="str">
        <f>HYPERLINK("https://ra-matina.ru/?vendor_code=ДКП-187")</f>
        <v>https://ra-matina.ru/?vendor_code=ДКП-187</v>
      </c>
      <c r="D87" s="35" t="s">
        <v>419</v>
      </c>
      <c r="E87" s="36">
        <v>8.0</v>
      </c>
      <c r="F87" s="42">
        <v>6100.0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1" t="s">
        <v>533</v>
      </c>
      <c r="B88" s="41" t="s">
        <v>534</v>
      </c>
      <c r="C88" s="34" t="str">
        <f>HYPERLINK("https://ra-matina.ru/?vendor_code=ДКП-98")</f>
        <v>https://ra-matina.ru/?vendor_code=ДКП-98</v>
      </c>
      <c r="D88" s="35" t="s">
        <v>104</v>
      </c>
      <c r="E88" s="36">
        <v>3.0</v>
      </c>
      <c r="F88" s="33">
        <v>5400.0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1" t="s">
        <v>535</v>
      </c>
      <c r="B89" s="41" t="s">
        <v>536</v>
      </c>
      <c r="C89" s="34" t="str">
        <f>HYPERLINK("https://ra-matina.ru/?vendor_code=ДКП-68")</f>
        <v>https://ra-matina.ru/?vendor_code=ДКП-68</v>
      </c>
      <c r="D89" s="35" t="s">
        <v>104</v>
      </c>
      <c r="E89" s="36">
        <v>3.0</v>
      </c>
      <c r="F89" s="33">
        <v>5400.0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1" t="s">
        <v>537</v>
      </c>
      <c r="B90" s="41" t="s">
        <v>538</v>
      </c>
      <c r="C90" s="34" t="str">
        <f>HYPERLINK("https://ra-matina.ru/?vendor_code=ДКП-195")</f>
        <v>https://ra-matina.ru/?vendor_code=ДКП-195</v>
      </c>
      <c r="D90" s="35" t="s">
        <v>104</v>
      </c>
      <c r="E90" s="36">
        <v>3.0</v>
      </c>
      <c r="F90" s="33">
        <v>5400.0</v>
      </c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1" t="s">
        <v>539</v>
      </c>
      <c r="B91" s="41" t="s">
        <v>540</v>
      </c>
      <c r="C91" s="34" t="str">
        <f>HYPERLINK("https://ra-matina.ru/?vendor_code=ДКП-99")</f>
        <v>https://ra-matina.ru/?vendor_code=ДКП-99</v>
      </c>
      <c r="D91" s="35" t="s">
        <v>104</v>
      </c>
      <c r="E91" s="36">
        <v>3.0</v>
      </c>
      <c r="F91" s="33">
        <v>5400.0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1" t="s">
        <v>541</v>
      </c>
      <c r="B92" s="41" t="s">
        <v>542</v>
      </c>
      <c r="C92" s="34" t="str">
        <f>HYPERLINK("https://ra-matina.ru/?vendor_code=ДКП-186")</f>
        <v>https://ra-matina.ru/?vendor_code=ДКП-186</v>
      </c>
      <c r="D92" s="35" t="s">
        <v>104</v>
      </c>
      <c r="E92" s="36">
        <v>3.0</v>
      </c>
      <c r="F92" s="33">
        <v>5400.0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1" t="s">
        <v>543</v>
      </c>
      <c r="B93" s="41" t="s">
        <v>544</v>
      </c>
      <c r="C93" s="34" t="str">
        <f>HYPERLINK("https://ra-matina.ru/?vendor_code=ДКП-178")</f>
        <v>https://ra-matina.ru/?vendor_code=ДКП-178</v>
      </c>
      <c r="D93" s="35" t="s">
        <v>104</v>
      </c>
      <c r="E93" s="36">
        <v>3.0</v>
      </c>
      <c r="F93" s="33">
        <v>5400.0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1" t="s">
        <v>545</v>
      </c>
      <c r="B94" s="41" t="s">
        <v>546</v>
      </c>
      <c r="C94" s="34" t="str">
        <f>HYPERLINK("https://ra-matina.ru/?vendor_code=ДКП-111")</f>
        <v>https://ra-matina.ru/?vendor_code=ДКП-111</v>
      </c>
      <c r="D94" s="35" t="s">
        <v>104</v>
      </c>
      <c r="E94" s="36">
        <v>3.0</v>
      </c>
      <c r="F94" s="33">
        <v>5400.0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1" t="s">
        <v>547</v>
      </c>
      <c r="B95" s="41" t="s">
        <v>548</v>
      </c>
      <c r="C95" s="34" t="str">
        <f>HYPERLINK("https://ra-matina.ru/?vendor_code=ДКП-159")</f>
        <v>https://ra-matina.ru/?vendor_code=ДКП-159</v>
      </c>
      <c r="D95" s="35" t="s">
        <v>104</v>
      </c>
      <c r="E95" s="36">
        <v>3.0</v>
      </c>
      <c r="F95" s="33">
        <v>5400.0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1" t="s">
        <v>549</v>
      </c>
      <c r="B96" s="41" t="s">
        <v>550</v>
      </c>
      <c r="C96" s="34" t="str">
        <f>HYPERLINK("https://ra-matina.ru/?vendor_code=ДКП-63")</f>
        <v>https://ra-matina.ru/?vendor_code=ДКП-63</v>
      </c>
      <c r="D96" s="35" t="s">
        <v>104</v>
      </c>
      <c r="E96" s="36">
        <v>3.0</v>
      </c>
      <c r="F96" s="33">
        <v>5400.0</v>
      </c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1" t="s">
        <v>551</v>
      </c>
      <c r="B97" s="41" t="s">
        <v>552</v>
      </c>
      <c r="C97" s="34" t="str">
        <f>HYPERLINK("https://ra-matina.ru/?vendor_code=ДКП-142")</f>
        <v>https://ra-matina.ru/?vendor_code=ДКП-142</v>
      </c>
      <c r="D97" s="35" t="s">
        <v>104</v>
      </c>
      <c r="E97" s="36">
        <v>3.0</v>
      </c>
      <c r="F97" s="33">
        <v>5400.0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1" t="s">
        <v>553</v>
      </c>
      <c r="B98" s="41" t="s">
        <v>554</v>
      </c>
      <c r="C98" s="34" t="str">
        <f>HYPERLINK("https://ra-matina.ru/?vendor_code=ДКП-156")</f>
        <v>https://ra-matina.ru/?vendor_code=ДКП-156</v>
      </c>
      <c r="D98" s="35" t="s">
        <v>104</v>
      </c>
      <c r="E98" s="36">
        <v>3.0</v>
      </c>
      <c r="F98" s="33">
        <v>5400.0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1" t="s">
        <v>555</v>
      </c>
      <c r="B99" s="41" t="s">
        <v>556</v>
      </c>
      <c r="C99" s="34" t="str">
        <f>HYPERLINK("https://ra-matina.ru/?vendor_code=ДКП-151")</f>
        <v>https://ra-matina.ru/?vendor_code=ДКП-151</v>
      </c>
      <c r="D99" s="35" t="s">
        <v>104</v>
      </c>
      <c r="E99" s="36">
        <v>3.0</v>
      </c>
      <c r="F99" s="33">
        <v>5400.0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1" t="s">
        <v>557</v>
      </c>
      <c r="B100" s="41" t="s">
        <v>558</v>
      </c>
      <c r="C100" s="34" t="str">
        <f>HYPERLINK("https://ra-matina.ru/?vendor_code=ДКП-133")</f>
        <v>https://ra-matina.ru/?vendor_code=ДКП-133</v>
      </c>
      <c r="D100" s="35" t="s">
        <v>104</v>
      </c>
      <c r="E100" s="36">
        <v>3.0</v>
      </c>
      <c r="F100" s="33">
        <v>5400.0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1" t="s">
        <v>559</v>
      </c>
      <c r="B101" s="41" t="s">
        <v>560</v>
      </c>
      <c r="C101" s="34" t="str">
        <f>HYPERLINK("https://ra-matina.ru/?vendor_code=ДКП-206")</f>
        <v>https://ra-matina.ru/?vendor_code=ДКП-206</v>
      </c>
      <c r="D101" s="35" t="s">
        <v>104</v>
      </c>
      <c r="E101" s="36">
        <v>3.0</v>
      </c>
      <c r="F101" s="33">
        <v>5400.0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1" t="s">
        <v>561</v>
      </c>
      <c r="B102" s="41" t="s">
        <v>562</v>
      </c>
      <c r="C102" s="34" t="str">
        <f>HYPERLINK("https://ra-matina.ru/?vendor_code=ДКП-79")</f>
        <v>https://ra-matina.ru/?vendor_code=ДКП-79</v>
      </c>
      <c r="D102" s="35" t="s">
        <v>104</v>
      </c>
      <c r="E102" s="36">
        <v>3.0</v>
      </c>
      <c r="F102" s="33">
        <v>5400.0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1" t="s">
        <v>563</v>
      </c>
      <c r="B103" s="41" t="s">
        <v>564</v>
      </c>
      <c r="C103" s="34" t="str">
        <f>HYPERLINK("https://ra-matina.ru/?vendor_code=ДКП-116")</f>
        <v>https://ra-matina.ru/?vendor_code=ДКП-116</v>
      </c>
      <c r="D103" s="35" t="s">
        <v>104</v>
      </c>
      <c r="E103" s="36">
        <v>3.0</v>
      </c>
      <c r="F103" s="33">
        <v>5400.0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1" t="s">
        <v>565</v>
      </c>
      <c r="B104" s="41" t="s">
        <v>566</v>
      </c>
      <c r="C104" s="34" t="str">
        <f>HYPERLINK("https://ra-matina.ru/?vendor_code=ДКП-101")</f>
        <v>https://ra-matina.ru/?vendor_code=ДКП-101</v>
      </c>
      <c r="D104" s="35" t="s">
        <v>104</v>
      </c>
      <c r="E104" s="36">
        <v>3.0</v>
      </c>
      <c r="F104" s="33">
        <v>5400.0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1" t="s">
        <v>567</v>
      </c>
      <c r="B105" s="41" t="s">
        <v>568</v>
      </c>
      <c r="C105" s="34" t="str">
        <f>HYPERLINK("https://ra-matina.ru/?vendor_code=ДКП-161")</f>
        <v>https://ra-matina.ru/?vendor_code=ДКП-161</v>
      </c>
      <c r="D105" s="35" t="s">
        <v>104</v>
      </c>
      <c r="E105" s="36">
        <v>3.0</v>
      </c>
      <c r="F105" s="33">
        <v>5400.0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1" t="s">
        <v>569</v>
      </c>
      <c r="B106" s="41" t="s">
        <v>570</v>
      </c>
      <c r="C106" s="34" t="str">
        <f>HYPERLINK("https://ra-matina.ru/?vendor_code=ДКП-50")</f>
        <v>https://ra-matina.ru/?vendor_code=ДКП-50</v>
      </c>
      <c r="D106" s="35" t="s">
        <v>104</v>
      </c>
      <c r="E106" s="36">
        <v>3.0</v>
      </c>
      <c r="F106" s="33">
        <v>5400.0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1" t="s">
        <v>571</v>
      </c>
      <c r="B107" s="41" t="s">
        <v>572</v>
      </c>
      <c r="C107" s="34" t="str">
        <f>HYPERLINK("https://ra-matina.ru/?vendor_code=ДКП-163")</f>
        <v>https://ra-matina.ru/?vendor_code=ДКП-163</v>
      </c>
      <c r="D107" s="35" t="s">
        <v>104</v>
      </c>
      <c r="E107" s="36">
        <v>3.0</v>
      </c>
      <c r="F107" s="33">
        <v>5400.0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1" t="s">
        <v>573</v>
      </c>
      <c r="B108" s="41" t="s">
        <v>574</v>
      </c>
      <c r="C108" s="34" t="str">
        <f>HYPERLINK("https://ra-matina.ru/?vendor_code=ДКП-117")</f>
        <v>https://ra-matina.ru/?vendor_code=ДКП-117</v>
      </c>
      <c r="D108" s="35" t="s">
        <v>104</v>
      </c>
      <c r="E108" s="36">
        <v>3.0</v>
      </c>
      <c r="F108" s="33">
        <v>5400.0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1" t="s">
        <v>575</v>
      </c>
      <c r="B109" s="41" t="s">
        <v>576</v>
      </c>
      <c r="C109" s="34" t="str">
        <f>HYPERLINK("https://ra-matina.ru/?vendor_code=ДКП-26")</f>
        <v>https://ra-matina.ru/?vendor_code=ДКП-26</v>
      </c>
      <c r="D109" s="35" t="s">
        <v>104</v>
      </c>
      <c r="E109" s="36">
        <v>3.0</v>
      </c>
      <c r="F109" s="33">
        <v>5400.0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1" t="s">
        <v>577</v>
      </c>
      <c r="B110" s="41" t="s">
        <v>578</v>
      </c>
      <c r="C110" s="34" t="str">
        <f>HYPERLINK("https://ra-matina.ru/?vendor_code=ДКП-34")</f>
        <v>https://ra-matina.ru/?vendor_code=ДКП-34</v>
      </c>
      <c r="D110" s="35" t="s">
        <v>104</v>
      </c>
      <c r="E110" s="36">
        <v>3.0</v>
      </c>
      <c r="F110" s="33">
        <v>5400.0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1" t="s">
        <v>579</v>
      </c>
      <c r="B111" s="41" t="s">
        <v>580</v>
      </c>
      <c r="C111" s="34" t="str">
        <f>HYPERLINK("https://ra-matina.ru/?vendor_code=ДКП-115")</f>
        <v>https://ra-matina.ru/?vendor_code=ДКП-115</v>
      </c>
      <c r="D111" s="35" t="s">
        <v>419</v>
      </c>
      <c r="E111" s="36">
        <v>3.0</v>
      </c>
      <c r="F111" s="42">
        <v>6100.0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1" t="s">
        <v>581</v>
      </c>
      <c r="B112" s="41" t="s">
        <v>582</v>
      </c>
      <c r="C112" s="34" t="str">
        <f>HYPERLINK("https://ra-matina.ru/?vendor_code=ДКП-11")</f>
        <v>https://ra-matina.ru/?vendor_code=ДКП-11</v>
      </c>
      <c r="D112" s="35" t="s">
        <v>104</v>
      </c>
      <c r="E112" s="43" t="s">
        <v>502</v>
      </c>
      <c r="F112" s="33">
        <v>5400.0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1" t="s">
        <v>583</v>
      </c>
      <c r="B113" s="41" t="s">
        <v>584</v>
      </c>
      <c r="C113" s="34" t="str">
        <f>HYPERLINK("https://ra-matina.ru/?vendor_code=ДКП-162")</f>
        <v>https://ra-matina.ru/?vendor_code=ДКП-162</v>
      </c>
      <c r="D113" s="35" t="s">
        <v>104</v>
      </c>
      <c r="E113" s="36">
        <v>3.0</v>
      </c>
      <c r="F113" s="33">
        <v>5400.0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1" t="s">
        <v>585</v>
      </c>
      <c r="B114" s="41" t="s">
        <v>586</v>
      </c>
      <c r="C114" s="34" t="str">
        <f>HYPERLINK("https://ra-matina.ru/?vendor_code=ДКП-118")</f>
        <v>https://ra-matina.ru/?vendor_code=ДКП-118</v>
      </c>
      <c r="D114" s="35" t="s">
        <v>104</v>
      </c>
      <c r="E114" s="36">
        <v>3.0</v>
      </c>
      <c r="F114" s="33">
        <v>5400.0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1" t="s">
        <v>587</v>
      </c>
      <c r="B115" s="41" t="s">
        <v>588</v>
      </c>
      <c r="C115" s="34" t="str">
        <f>HYPERLINK("https://ra-matina.ru/?vendor_code=ДКП-176")</f>
        <v>https://ra-matina.ru/?vendor_code=ДКП-176</v>
      </c>
      <c r="D115" s="35" t="s">
        <v>104</v>
      </c>
      <c r="E115" s="36">
        <v>3.0</v>
      </c>
      <c r="F115" s="33">
        <v>5400.0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1" t="s">
        <v>589</v>
      </c>
      <c r="B116" s="41" t="s">
        <v>590</v>
      </c>
      <c r="C116" s="34" t="str">
        <f>HYPERLINK("https://ra-matina.ru/?vendor_code=ДКП-196")</f>
        <v>https://ra-matina.ru/?vendor_code=ДКП-196</v>
      </c>
      <c r="D116" s="35" t="s">
        <v>104</v>
      </c>
      <c r="E116" s="36">
        <v>3.0</v>
      </c>
      <c r="F116" s="33">
        <v>5400.0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1" t="s">
        <v>591</v>
      </c>
      <c r="B117" s="41" t="s">
        <v>592</v>
      </c>
      <c r="C117" s="34" t="str">
        <f>HYPERLINK("https://ra-matina.ru/?vendor_code=ДКП-137")</f>
        <v>https://ra-matina.ru/?vendor_code=ДКП-137</v>
      </c>
      <c r="D117" s="35" t="s">
        <v>104</v>
      </c>
      <c r="E117" s="43" t="s">
        <v>502</v>
      </c>
      <c r="F117" s="33">
        <v>5400.0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1" t="s">
        <v>593</v>
      </c>
      <c r="B118" s="41" t="s">
        <v>594</v>
      </c>
      <c r="C118" s="34" t="str">
        <f>HYPERLINK("https://ra-matina.ru/?vendor_code=ДКП-72")</f>
        <v>https://ra-matina.ru/?vendor_code=ДКП-72</v>
      </c>
      <c r="D118" s="35" t="s">
        <v>104</v>
      </c>
      <c r="E118" s="36">
        <v>3.0</v>
      </c>
      <c r="F118" s="33">
        <v>5400.0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1" t="s">
        <v>595</v>
      </c>
      <c r="B119" s="41" t="s">
        <v>596</v>
      </c>
      <c r="C119" s="34" t="str">
        <f>HYPERLINK("https://ra-matina.ru/?vendor_code=ДКП-89")</f>
        <v>https://ra-matina.ru/?vendor_code=ДКП-89</v>
      </c>
      <c r="D119" s="35" t="s">
        <v>104</v>
      </c>
      <c r="E119" s="36">
        <v>3.0</v>
      </c>
      <c r="F119" s="33">
        <v>5400.0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1" t="s">
        <v>597</v>
      </c>
      <c r="B120" s="41" t="s">
        <v>598</v>
      </c>
      <c r="C120" s="34" t="str">
        <f>HYPERLINK("https://ra-matina.ru/?vendor_code=ДКП-129")</f>
        <v>https://ra-matina.ru/?vendor_code=ДКП-129</v>
      </c>
      <c r="D120" s="35" t="s">
        <v>104</v>
      </c>
      <c r="E120" s="36">
        <v>3.0</v>
      </c>
      <c r="F120" s="33">
        <v>5400.0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1" t="s">
        <v>599</v>
      </c>
      <c r="B121" s="41" t="s">
        <v>600</v>
      </c>
      <c r="C121" s="34" t="str">
        <f>HYPERLINK("https://ra-matina.ru/?vendor_code=ДКП-104")</f>
        <v>https://ra-matina.ru/?vendor_code=ДКП-104</v>
      </c>
      <c r="D121" s="35" t="s">
        <v>104</v>
      </c>
      <c r="E121" s="36">
        <v>3.0</v>
      </c>
      <c r="F121" s="33">
        <v>5400.0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1" t="s">
        <v>601</v>
      </c>
      <c r="B122" s="41" t="s">
        <v>602</v>
      </c>
      <c r="C122" s="34" t="str">
        <f>HYPERLINK("https://ra-matina.ru/?vendor_code=ДКП-12")</f>
        <v>https://ra-matina.ru/?vendor_code=ДКП-12</v>
      </c>
      <c r="D122" s="35" t="s">
        <v>104</v>
      </c>
      <c r="E122" s="36">
        <v>3.0</v>
      </c>
      <c r="F122" s="33">
        <v>5400.0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1" t="s">
        <v>603</v>
      </c>
      <c r="B123" s="41" t="s">
        <v>604</v>
      </c>
      <c r="C123" s="34" t="str">
        <f>HYPERLINK("https://ra-matina.ru/?vendor_code=ДКП-41")</f>
        <v>https://ra-matina.ru/?vendor_code=ДКП-41</v>
      </c>
      <c r="D123" s="35" t="s">
        <v>104</v>
      </c>
      <c r="E123" s="36">
        <v>3.0</v>
      </c>
      <c r="F123" s="33">
        <v>5400.0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1" t="s">
        <v>605</v>
      </c>
      <c r="B124" s="41" t="s">
        <v>606</v>
      </c>
      <c r="C124" s="34" t="str">
        <f>HYPERLINK("https://ra-matina.ru/?vendor_code=ДКП-15")</f>
        <v>https://ra-matina.ru/?vendor_code=ДКП-15</v>
      </c>
      <c r="D124" s="35" t="s">
        <v>104</v>
      </c>
      <c r="E124" s="36">
        <v>3.0</v>
      </c>
      <c r="F124" s="33">
        <v>5400.0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1" t="s">
        <v>607</v>
      </c>
      <c r="B125" s="41" t="s">
        <v>608</v>
      </c>
      <c r="C125" s="34" t="str">
        <f>HYPERLINK("https://ra-matina.ru/?vendor_code=ДКП-127")</f>
        <v>https://ra-matina.ru/?vendor_code=ДКП-127</v>
      </c>
      <c r="D125" s="35" t="s">
        <v>104</v>
      </c>
      <c r="E125" s="36">
        <v>3.0</v>
      </c>
      <c r="F125" s="33">
        <v>5400.0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1" t="s">
        <v>609</v>
      </c>
      <c r="B126" s="41" t="s">
        <v>610</v>
      </c>
      <c r="C126" s="34" t="str">
        <f>HYPERLINK("https://ra-matina.ru/?vendor_code=ДКП-91")</f>
        <v>https://ra-matina.ru/?vendor_code=ДКП-91</v>
      </c>
      <c r="D126" s="35" t="s">
        <v>104</v>
      </c>
      <c r="E126" s="36">
        <v>3.0</v>
      </c>
      <c r="F126" s="33">
        <v>5400.0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1" t="s">
        <v>611</v>
      </c>
      <c r="B127" s="41" t="s">
        <v>612</v>
      </c>
      <c r="C127" s="34" t="str">
        <f>HYPERLINK("https://ra-matina.ru/?vendor_code=ДКП-67")</f>
        <v>https://ra-matina.ru/?vendor_code=ДКП-67</v>
      </c>
      <c r="D127" s="35" t="s">
        <v>104</v>
      </c>
      <c r="E127" s="36">
        <v>3.0</v>
      </c>
      <c r="F127" s="33">
        <v>5400.0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1" t="s">
        <v>613</v>
      </c>
      <c r="B128" s="41" t="s">
        <v>614</v>
      </c>
      <c r="C128" s="34" t="str">
        <f>HYPERLINK("https://ra-matina.ru/?vendor_code=ДКП-17")</f>
        <v>https://ra-matina.ru/?vendor_code=ДКП-17</v>
      </c>
      <c r="D128" s="35" t="s">
        <v>104</v>
      </c>
      <c r="E128" s="38">
        <v>44258.0</v>
      </c>
      <c r="F128" s="33">
        <v>5400.0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1" t="s">
        <v>615</v>
      </c>
      <c r="B129" s="41" t="s">
        <v>616</v>
      </c>
      <c r="C129" s="34" t="str">
        <f>HYPERLINK("https://ra-matina.ru/?vendor_code=ДКП-90")</f>
        <v>https://ra-matina.ru/?vendor_code=ДКП-90</v>
      </c>
      <c r="D129" s="35" t="s">
        <v>104</v>
      </c>
      <c r="E129" s="36">
        <v>3.0</v>
      </c>
      <c r="F129" s="33">
        <v>5400.0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1" t="s">
        <v>617</v>
      </c>
      <c r="B130" s="41" t="s">
        <v>618</v>
      </c>
      <c r="C130" s="34" t="str">
        <f>HYPERLINK("https://ra-matina.ru/?vendor_code=ДКП-43")</f>
        <v>https://ra-matina.ru/?vendor_code=ДКП-43</v>
      </c>
      <c r="D130" s="35" t="s">
        <v>419</v>
      </c>
      <c r="E130" s="36">
        <v>3.0</v>
      </c>
      <c r="F130" s="42">
        <v>6100.0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1" t="s">
        <v>619</v>
      </c>
      <c r="B131" s="41" t="s">
        <v>620</v>
      </c>
      <c r="C131" s="34" t="str">
        <f>HYPERLINK("https://ra-matina.ru/?vendor_code=ДКП-112")</f>
        <v>https://ra-matina.ru/?vendor_code=ДКП-112</v>
      </c>
      <c r="D131" s="35" t="s">
        <v>419</v>
      </c>
      <c r="E131" s="36">
        <v>3.0</v>
      </c>
      <c r="F131" s="42">
        <v>6100.0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1" t="s">
        <v>621</v>
      </c>
      <c r="B132" s="41" t="s">
        <v>622</v>
      </c>
      <c r="C132" s="34" t="str">
        <f>HYPERLINK("https://ra-matina.ru/?vendor_code=ДКП-86")</f>
        <v>https://ra-matina.ru/?vendor_code=ДКП-86</v>
      </c>
      <c r="D132" s="35" t="s">
        <v>104</v>
      </c>
      <c r="E132" s="36">
        <v>3.0</v>
      </c>
      <c r="F132" s="33">
        <v>5400.0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1" t="s">
        <v>623</v>
      </c>
      <c r="B133" s="41" t="s">
        <v>624</v>
      </c>
      <c r="C133" s="34" t="str">
        <f>HYPERLINK("https://ra-matina.ru/?vendor_code=ДКП-138")</f>
        <v>https://ra-matina.ru/?vendor_code=ДКП-138</v>
      </c>
      <c r="D133" s="35" t="s">
        <v>104</v>
      </c>
      <c r="E133" s="36">
        <v>3.0</v>
      </c>
      <c r="F133" s="33">
        <v>5400.0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1" t="s">
        <v>625</v>
      </c>
      <c r="B134" s="41" t="s">
        <v>626</v>
      </c>
      <c r="C134" s="34" t="str">
        <f>HYPERLINK("https://ra-matina.ru/?vendor_code=ДКП-81")</f>
        <v>https://ra-matina.ru/?vendor_code=ДКП-81</v>
      </c>
      <c r="D134" s="35" t="s">
        <v>419</v>
      </c>
      <c r="E134" s="36">
        <v>3.0</v>
      </c>
      <c r="F134" s="33">
        <v>5400.0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1" t="s">
        <v>627</v>
      </c>
      <c r="B135" s="41" t="s">
        <v>628</v>
      </c>
      <c r="C135" s="34" t="str">
        <f>HYPERLINK("https://ra-matina.ru/?vendor_code=ДКП-18")</f>
        <v>https://ra-matina.ru/?vendor_code=ДКП-18</v>
      </c>
      <c r="D135" s="35" t="s">
        <v>104</v>
      </c>
      <c r="E135" s="36">
        <v>3.0</v>
      </c>
      <c r="F135" s="33">
        <v>5400.0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1" t="s">
        <v>629</v>
      </c>
      <c r="B136" s="41" t="s">
        <v>630</v>
      </c>
      <c r="C136" s="34" t="str">
        <f>HYPERLINK("https://ra-matina.ru/?vendor_code=ДКП-42")</f>
        <v>https://ra-matina.ru/?vendor_code=ДКП-42</v>
      </c>
      <c r="D136" s="35" t="s">
        <v>419</v>
      </c>
      <c r="E136" s="36">
        <v>3.0</v>
      </c>
      <c r="F136" s="33">
        <v>5400.0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1" t="s">
        <v>631</v>
      </c>
      <c r="B137" s="41" t="s">
        <v>632</v>
      </c>
      <c r="C137" s="34" t="str">
        <f>HYPERLINK("https://ra-matina.ru/?vendor_code=ДКП-24")</f>
        <v>https://ra-matina.ru/?vendor_code=ДКП-24</v>
      </c>
      <c r="D137" s="35" t="s">
        <v>104</v>
      </c>
      <c r="E137" s="36">
        <v>3.0</v>
      </c>
      <c r="F137" s="33">
        <v>5400.0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1" t="s">
        <v>633</v>
      </c>
      <c r="B138" s="41" t="s">
        <v>634</v>
      </c>
      <c r="C138" s="34" t="str">
        <f>HYPERLINK("https://ra-matina.ru/?vendor_code=ДКП-3")</f>
        <v>https://ra-matina.ru/?vendor_code=ДКП-3</v>
      </c>
      <c r="D138" s="35" t="s">
        <v>419</v>
      </c>
      <c r="E138" s="36">
        <v>3.0</v>
      </c>
      <c r="F138" s="42">
        <v>6100.0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1" t="s">
        <v>635</v>
      </c>
      <c r="B139" s="41" t="s">
        <v>636</v>
      </c>
      <c r="C139" s="34" t="str">
        <f>HYPERLINK("https://ra-matina.ru/?vendor_code=ДКП-201")</f>
        <v>https://ra-matina.ru/?vendor_code=ДКП-201</v>
      </c>
      <c r="D139" s="35" t="s">
        <v>419</v>
      </c>
      <c r="E139" s="36">
        <v>3.0</v>
      </c>
      <c r="F139" s="42">
        <v>6100.0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1" t="s">
        <v>637</v>
      </c>
      <c r="B140" s="41" t="s">
        <v>638</v>
      </c>
      <c r="C140" s="34" t="str">
        <f>HYPERLINK("https://ra-matina.ru/?vendor_code=ДКП-59")</f>
        <v>https://ra-matina.ru/?vendor_code=ДКП-59</v>
      </c>
      <c r="D140" s="35" t="s">
        <v>419</v>
      </c>
      <c r="E140" s="36">
        <v>3.0</v>
      </c>
      <c r="F140" s="42">
        <v>6100.0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1" t="s">
        <v>639</v>
      </c>
      <c r="B141" s="41" t="s">
        <v>640</v>
      </c>
      <c r="C141" s="34" t="str">
        <f>HYPERLINK("https://ra-matina.ru/?vendor_code=ДКП-29")</f>
        <v>https://ra-matina.ru/?vendor_code=ДКП-29</v>
      </c>
      <c r="D141" s="35" t="s">
        <v>419</v>
      </c>
      <c r="E141" s="36">
        <v>3.0</v>
      </c>
      <c r="F141" s="42">
        <v>6100.0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1" t="s">
        <v>641</v>
      </c>
      <c r="B142" s="41" t="s">
        <v>642</v>
      </c>
      <c r="C142" s="34" t="str">
        <f>HYPERLINK("https://ra-matina.ru/?vendor_code=ДКП-106")</f>
        <v>https://ra-matina.ru/?vendor_code=ДКП-106</v>
      </c>
      <c r="D142" s="35" t="s">
        <v>104</v>
      </c>
      <c r="E142" s="36">
        <v>3.0</v>
      </c>
      <c r="F142" s="42">
        <v>5400.0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1" t="s">
        <v>643</v>
      </c>
      <c r="B143" s="41" t="s">
        <v>644</v>
      </c>
      <c r="C143" s="34" t="str">
        <f>HYPERLINK("https://ra-matina.ru/?vendor_code=ДКП-10")</f>
        <v>https://ra-matina.ru/?vendor_code=ДКП-10</v>
      </c>
      <c r="D143" s="35" t="s">
        <v>419</v>
      </c>
      <c r="E143" s="36">
        <v>3.0</v>
      </c>
      <c r="F143" s="42">
        <v>6100.0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1" t="s">
        <v>645</v>
      </c>
      <c r="B144" s="41" t="s">
        <v>646</v>
      </c>
      <c r="C144" s="34" t="str">
        <f>HYPERLINK("https://ra-matina.ru/?vendor_code=ДКП-65")</f>
        <v>https://ra-matina.ru/?vendor_code=ДКП-65</v>
      </c>
      <c r="D144" s="35" t="s">
        <v>104</v>
      </c>
      <c r="E144" s="36">
        <v>3.0</v>
      </c>
      <c r="F144" s="33">
        <v>5400.0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1" t="s">
        <v>647</v>
      </c>
      <c r="B145" s="41" t="s">
        <v>648</v>
      </c>
      <c r="C145" s="34" t="str">
        <f>HYPERLINK("https://ra-matina.ru/?vendor_code=ДКП-153")</f>
        <v>https://ra-matina.ru/?vendor_code=ДКП-153</v>
      </c>
      <c r="D145" s="35" t="s">
        <v>104</v>
      </c>
      <c r="E145" s="36">
        <v>3.0</v>
      </c>
      <c r="F145" s="33">
        <v>5400.0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1" t="s">
        <v>649</v>
      </c>
      <c r="B146" s="41" t="s">
        <v>650</v>
      </c>
      <c r="C146" s="34" t="str">
        <f>HYPERLINK("https://ra-matina.ru/?vendor_code=ДКП-154")</f>
        <v>https://ra-matina.ru/?vendor_code=ДКП-154</v>
      </c>
      <c r="D146" s="35" t="s">
        <v>104</v>
      </c>
      <c r="E146" s="36">
        <v>3.0</v>
      </c>
      <c r="F146" s="33">
        <v>5400.0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1" t="s">
        <v>651</v>
      </c>
      <c r="B147" s="41" t="s">
        <v>652</v>
      </c>
      <c r="C147" s="34" t="str">
        <f>HYPERLINK("https://ra-matina.ru/?vendor_code=ДКП-114")</f>
        <v>https://ra-matina.ru/?vendor_code=ДКП-114</v>
      </c>
      <c r="D147" s="35" t="s">
        <v>104</v>
      </c>
      <c r="E147" s="36">
        <v>3.0</v>
      </c>
      <c r="F147" s="33">
        <v>5400.0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1" t="s">
        <v>653</v>
      </c>
      <c r="B148" s="41" t="s">
        <v>654</v>
      </c>
      <c r="C148" s="34" t="str">
        <f>HYPERLINK("https://ra-matina.ru/?vendor_code=ДКП-21")</f>
        <v>https://ra-matina.ru/?vendor_code=ДКП-21</v>
      </c>
      <c r="D148" s="35" t="s">
        <v>104</v>
      </c>
      <c r="E148" s="36">
        <v>3.0</v>
      </c>
      <c r="F148" s="33">
        <v>5400.0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1" t="s">
        <v>655</v>
      </c>
      <c r="B149" s="41" t="s">
        <v>656</v>
      </c>
      <c r="C149" s="34" t="str">
        <f>HYPERLINK("https://ra-matina.ru/?vendor_code=ДКП-46")</f>
        <v>https://ra-matina.ru/?vendor_code=ДКП-46</v>
      </c>
      <c r="D149" s="35" t="s">
        <v>104</v>
      </c>
      <c r="E149" s="36">
        <v>3.0</v>
      </c>
      <c r="F149" s="33">
        <v>5400.0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1" t="s">
        <v>657</v>
      </c>
      <c r="B150" s="41" t="s">
        <v>658</v>
      </c>
      <c r="C150" s="34" t="str">
        <f>HYPERLINK("https://ra-matina.ru/?vendor_code=ДКП-93")</f>
        <v>https://ra-matina.ru/?vendor_code=ДКП-93</v>
      </c>
      <c r="D150" s="35" t="s">
        <v>104</v>
      </c>
      <c r="E150" s="36">
        <v>3.0</v>
      </c>
      <c r="F150" s="33">
        <v>5400.0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1" t="s">
        <v>659</v>
      </c>
      <c r="B151" s="41" t="s">
        <v>660</v>
      </c>
      <c r="C151" s="34" t="str">
        <f>HYPERLINK("https://ra-matina.ru/?vendor_code=ДКП-70")</f>
        <v>https://ra-matina.ru/?vendor_code=ДКП-70</v>
      </c>
      <c r="D151" s="35" t="s">
        <v>104</v>
      </c>
      <c r="E151" s="36">
        <v>3.0</v>
      </c>
      <c r="F151" s="33">
        <v>5400.0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1" t="s">
        <v>661</v>
      </c>
      <c r="B152" s="41" t="s">
        <v>662</v>
      </c>
      <c r="C152" s="34" t="str">
        <f>HYPERLINK("https://ra-matina.ru/?vendor_code=ДКП-75")</f>
        <v>https://ra-matina.ru/?vendor_code=ДКП-75</v>
      </c>
      <c r="D152" s="35" t="s">
        <v>104</v>
      </c>
      <c r="E152" s="36">
        <v>3.0</v>
      </c>
      <c r="F152" s="33">
        <v>5400.0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1" t="s">
        <v>663</v>
      </c>
      <c r="B153" s="41" t="s">
        <v>664</v>
      </c>
      <c r="C153" s="34" t="str">
        <f>HYPERLINK("https://ra-matina.ru/?vendor_code=ДКП-76")</f>
        <v>https://ra-matina.ru/?vendor_code=ДКП-76</v>
      </c>
      <c r="D153" s="35" t="s">
        <v>104</v>
      </c>
      <c r="E153" s="36">
        <v>3.0</v>
      </c>
      <c r="F153" s="33">
        <v>5400.0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1" t="s">
        <v>665</v>
      </c>
      <c r="B154" s="41" t="s">
        <v>666</v>
      </c>
      <c r="C154" s="34" t="str">
        <f>HYPERLINK("https://ra-matina.ru/?vendor_code=ДКП-173")</f>
        <v>https://ra-matina.ru/?vendor_code=ДКП-173</v>
      </c>
      <c r="D154" s="35" t="s">
        <v>104</v>
      </c>
      <c r="E154" s="36">
        <v>3.0</v>
      </c>
      <c r="F154" s="33">
        <v>5400.0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1" t="s">
        <v>667</v>
      </c>
      <c r="B155" s="41" t="s">
        <v>668</v>
      </c>
      <c r="C155" s="34" t="str">
        <f>HYPERLINK("https://ra-matina.ru/?vendor_code=ДКП-128")</f>
        <v>https://ra-matina.ru/?vendor_code=ДКП-128</v>
      </c>
      <c r="D155" s="35" t="s">
        <v>104</v>
      </c>
      <c r="E155" s="36">
        <v>3.0</v>
      </c>
      <c r="F155" s="33">
        <v>5400.0</v>
      </c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1" t="s">
        <v>669</v>
      </c>
      <c r="B156" s="41" t="s">
        <v>670</v>
      </c>
      <c r="C156" s="34" t="str">
        <f>HYPERLINK("https://ra-matina.ru/?vendor_code=ДКП-48")</f>
        <v>https://ra-matina.ru/?vendor_code=ДКП-48</v>
      </c>
      <c r="D156" s="35" t="s">
        <v>104</v>
      </c>
      <c r="E156" s="36">
        <v>3.0</v>
      </c>
      <c r="F156" s="33">
        <v>5400.0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1" t="s">
        <v>671</v>
      </c>
      <c r="B157" s="41" t="s">
        <v>672</v>
      </c>
      <c r="C157" s="34" t="str">
        <f>HYPERLINK("https://ra-matina.ru/?vendor_code=ДКП-61")</f>
        <v>https://ra-matina.ru/?vendor_code=ДКП-61</v>
      </c>
      <c r="D157" s="35" t="s">
        <v>104</v>
      </c>
      <c r="E157" s="36">
        <v>3.0</v>
      </c>
      <c r="F157" s="33">
        <v>5400.0</v>
      </c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1" t="s">
        <v>673</v>
      </c>
      <c r="B158" s="41" t="s">
        <v>674</v>
      </c>
      <c r="C158" s="34" t="str">
        <f>HYPERLINK("https://ra-matina.ru/?vendor_code=ДКП-110")</f>
        <v>https://ra-matina.ru/?vendor_code=ДКП-110</v>
      </c>
      <c r="D158" s="35" t="s">
        <v>104</v>
      </c>
      <c r="E158" s="36">
        <v>3.0</v>
      </c>
      <c r="F158" s="33">
        <v>5400.0</v>
      </c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1" t="s">
        <v>675</v>
      </c>
      <c r="B159" s="41" t="s">
        <v>676</v>
      </c>
      <c r="C159" s="34" t="str">
        <f>HYPERLINK("https://ra-matina.ru/?vendor_code=ДКП-169")</f>
        <v>https://ra-matina.ru/?vendor_code=ДКП-169</v>
      </c>
      <c r="D159" s="35" t="s">
        <v>104</v>
      </c>
      <c r="E159" s="36">
        <v>3.0</v>
      </c>
      <c r="F159" s="33">
        <v>5400.0</v>
      </c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1" t="s">
        <v>677</v>
      </c>
      <c r="B160" s="41" t="s">
        <v>678</v>
      </c>
      <c r="C160" s="34" t="str">
        <f>HYPERLINK("https://ra-matina.ru/?vendor_code=ДКП-149")</f>
        <v>https://ra-matina.ru/?vendor_code=ДКП-149</v>
      </c>
      <c r="D160" s="35" t="s">
        <v>104</v>
      </c>
      <c r="E160" s="36">
        <v>3.0</v>
      </c>
      <c r="F160" s="33">
        <v>5400.0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1" t="s">
        <v>679</v>
      </c>
      <c r="B161" s="41" t="s">
        <v>680</v>
      </c>
      <c r="C161" s="34" t="str">
        <f>HYPERLINK("https://ra-matina.ru/?vendor_code=ДКП-160")</f>
        <v>https://ra-matina.ru/?vendor_code=ДКП-160</v>
      </c>
      <c r="D161" s="35" t="s">
        <v>104</v>
      </c>
      <c r="E161" s="36">
        <v>3.0</v>
      </c>
      <c r="F161" s="33">
        <v>5400.0</v>
      </c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1" t="s">
        <v>681</v>
      </c>
      <c r="B162" s="41" t="s">
        <v>682</v>
      </c>
      <c r="C162" s="34" t="str">
        <f>HYPERLINK("https://ra-matina.ru/?vendor_code=ДКП - 213")</f>
        <v>https://ra-matina.ru/?vendor_code=ДКП - 213</v>
      </c>
      <c r="D162" s="35" t="s">
        <v>104</v>
      </c>
      <c r="E162" s="36">
        <v>3.0</v>
      </c>
      <c r="F162" s="33">
        <v>5400.0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1" t="s">
        <v>683</v>
      </c>
      <c r="B163" s="41" t="s">
        <v>684</v>
      </c>
      <c r="C163" s="34" t="str">
        <f>HYPERLINK("https://ra-matina.ru/?vendor_code=ДКП-119")</f>
        <v>https://ra-matina.ru/?vendor_code=ДКП-119</v>
      </c>
      <c r="D163" s="35" t="s">
        <v>104</v>
      </c>
      <c r="E163" s="36">
        <v>3.0</v>
      </c>
      <c r="F163" s="33">
        <v>5400.0</v>
      </c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1" t="s">
        <v>685</v>
      </c>
      <c r="B164" s="41" t="s">
        <v>686</v>
      </c>
      <c r="C164" s="34" t="str">
        <f>HYPERLINK("https://ra-matina.ru/?vendor_code=ДКП-203")</f>
        <v>https://ra-matina.ru/?vendor_code=ДКП-203</v>
      </c>
      <c r="D164" s="35" t="s">
        <v>104</v>
      </c>
      <c r="E164" s="36">
        <v>3.0</v>
      </c>
      <c r="F164" s="33">
        <v>5400.0</v>
      </c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1" t="s">
        <v>687</v>
      </c>
      <c r="B165" s="41" t="s">
        <v>688</v>
      </c>
      <c r="C165" s="34" t="str">
        <f>HYPERLINK("https://ra-matina.ru/?vendor_code=ДКП-175")</f>
        <v>https://ra-matina.ru/?vendor_code=ДКП-175</v>
      </c>
      <c r="D165" s="35" t="s">
        <v>104</v>
      </c>
      <c r="E165" s="36">
        <v>3.0</v>
      </c>
      <c r="F165" s="33">
        <v>5400.0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1" t="s">
        <v>689</v>
      </c>
      <c r="B166" s="41" t="s">
        <v>690</v>
      </c>
      <c r="C166" s="34" t="str">
        <f>HYPERLINK("https://ra-matina.ru/?vendor_code=ДКП-170")</f>
        <v>https://ra-matina.ru/?vendor_code=ДКП-170</v>
      </c>
      <c r="D166" s="35" t="s">
        <v>104</v>
      </c>
      <c r="E166" s="36">
        <v>3.0</v>
      </c>
      <c r="F166" s="33">
        <v>5400.0</v>
      </c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1" t="s">
        <v>691</v>
      </c>
      <c r="B167" s="41" t="s">
        <v>692</v>
      </c>
      <c r="C167" s="34" t="str">
        <f>HYPERLINK("https://ra-matina.ru/?vendor_code=ДКП-56")</f>
        <v>https://ra-matina.ru/?vendor_code=ДКП-56</v>
      </c>
      <c r="D167" s="35" t="s">
        <v>104</v>
      </c>
      <c r="E167" s="36">
        <v>3.0</v>
      </c>
      <c r="F167" s="33">
        <v>5400.0</v>
      </c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1" t="s">
        <v>693</v>
      </c>
      <c r="B168" s="41" t="s">
        <v>694</v>
      </c>
      <c r="C168" s="34" t="str">
        <f>HYPERLINK("https://ra-matina.ru/?vendor_code=ДКП-108")</f>
        <v>https://ra-matina.ru/?vendor_code=ДКП-108</v>
      </c>
      <c r="D168" s="35" t="s">
        <v>104</v>
      </c>
      <c r="E168" s="36">
        <v>3.0</v>
      </c>
      <c r="F168" s="33">
        <v>5400.0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1" t="s">
        <v>695</v>
      </c>
      <c r="B169" s="41" t="s">
        <v>696</v>
      </c>
      <c r="C169" s="34" t="str">
        <f>HYPERLINK("https://ra-matina.ru/?vendor_code=ДКП-40")</f>
        <v>https://ra-matina.ru/?vendor_code=ДКП-40</v>
      </c>
      <c r="D169" s="35" t="s">
        <v>419</v>
      </c>
      <c r="E169" s="36">
        <v>3.0</v>
      </c>
      <c r="F169" s="42">
        <v>6100.0</v>
      </c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1" t="s">
        <v>697</v>
      </c>
      <c r="B170" s="41" t="s">
        <v>698</v>
      </c>
      <c r="C170" s="34" t="str">
        <f>HYPERLINK("https://ra-matina.ru/?vendor_code=ДКП-155")</f>
        <v>https://ra-matina.ru/?vendor_code=ДКП-155</v>
      </c>
      <c r="D170" s="35" t="s">
        <v>104</v>
      </c>
      <c r="E170" s="36">
        <v>3.0</v>
      </c>
      <c r="F170" s="33">
        <v>5400.0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4"/>
    <mergeCell ref="B1:F1"/>
    <mergeCell ref="B2:F2"/>
    <mergeCell ref="B4:F4"/>
    <mergeCell ref="A6:F6"/>
    <mergeCell ref="A7:F7"/>
  </mergeCells>
  <printOptions/>
  <pageMargins bottom="0.0" footer="0.0" header="0.0" left="0.0" right="0.0" top="0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2" width="55.38"/>
    <col customWidth="1" min="3" max="3" width="30.63"/>
    <col customWidth="1" min="4" max="4" width="14.25"/>
    <col customWidth="1" min="5" max="5" width="9.13"/>
    <col customWidth="1" min="6" max="23" width="15.0"/>
  </cols>
  <sheetData>
    <row r="1" ht="15.0" customHeight="1">
      <c r="A1" s="1"/>
      <c r="B1" s="2" t="s">
        <v>0</v>
      </c>
      <c r="C1" s="3"/>
      <c r="D1" s="3"/>
      <c r="E1" s="3"/>
      <c r="F1" s="3"/>
    </row>
    <row r="2" ht="14.25" customHeight="1">
      <c r="A2" s="4"/>
      <c r="B2" s="5" t="s">
        <v>1</v>
      </c>
      <c r="C2" s="3"/>
      <c r="D2" s="3"/>
      <c r="E2" s="3"/>
      <c r="F2" s="3"/>
    </row>
    <row r="3" ht="14.25" customHeight="1">
      <c r="A3" s="4"/>
      <c r="B3" s="6"/>
      <c r="C3" s="7"/>
      <c r="D3" s="7"/>
      <c r="E3" s="8"/>
      <c r="F3" s="6"/>
    </row>
    <row r="4" ht="66.75" customHeight="1">
      <c r="A4" s="4"/>
      <c r="B4" s="5" t="s">
        <v>2</v>
      </c>
      <c r="C4" s="3"/>
      <c r="D4" s="3"/>
      <c r="E4" s="3"/>
      <c r="F4" s="3"/>
    </row>
    <row r="5" ht="15.75" customHeight="1">
      <c r="A5" s="9" t="s">
        <v>3</v>
      </c>
      <c r="B5" s="9" t="s">
        <v>4</v>
      </c>
      <c r="C5" s="9" t="s">
        <v>5</v>
      </c>
      <c r="D5" s="9" t="s">
        <v>98</v>
      </c>
      <c r="E5" s="27" t="s">
        <v>99</v>
      </c>
      <c r="F5" s="9" t="s">
        <v>8</v>
      </c>
    </row>
    <row r="6" ht="21.0" customHeight="1">
      <c r="A6" s="10" t="s">
        <v>699</v>
      </c>
      <c r="B6" s="11"/>
      <c r="C6" s="11"/>
      <c r="D6" s="11"/>
      <c r="E6" s="11"/>
      <c r="F6" s="12"/>
    </row>
    <row r="7" ht="14.25" customHeight="1">
      <c r="A7" s="13" t="s">
        <v>101</v>
      </c>
    </row>
    <row r="8" ht="15.75" customHeight="1">
      <c r="A8" s="44" t="s">
        <v>700</v>
      </c>
      <c r="B8" s="45" t="s">
        <v>701</v>
      </c>
      <c r="C8" s="46" t="str">
        <f>HYPERLINK("https://ra-matina.ru/?vendor_code=ДК-140")</f>
        <v>https://ra-matina.ru/?vendor_code=ДК-140</v>
      </c>
      <c r="D8" s="47" t="s">
        <v>104</v>
      </c>
      <c r="E8" s="48">
        <v>3.0</v>
      </c>
      <c r="F8" s="49">
        <v>5400.0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ht="15.75" customHeight="1">
      <c r="A9" s="51" t="s">
        <v>702</v>
      </c>
      <c r="B9" s="52" t="s">
        <v>703</v>
      </c>
      <c r="C9" s="46" t="str">
        <f>HYPERLINK("https://ra-matina.ru/?vendor_code=ДК-71")</f>
        <v>https://ra-matina.ru/?vendor_code=ДК-71</v>
      </c>
      <c r="D9" s="53" t="s">
        <v>104</v>
      </c>
      <c r="E9" s="54">
        <v>3.0</v>
      </c>
      <c r="F9" s="49">
        <v>5400.0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ht="18.75" customHeight="1">
      <c r="A10" s="51" t="s">
        <v>704</v>
      </c>
      <c r="B10" s="55" t="s">
        <v>705</v>
      </c>
      <c r="C10" s="46" t="str">
        <f>HYPERLINK("https://ra-matina.ru/?vendor_code=ДК-65")</f>
        <v>https://ra-matina.ru/?vendor_code=ДК-65</v>
      </c>
      <c r="D10" s="53" t="s">
        <v>104</v>
      </c>
      <c r="E10" s="54">
        <v>3.0</v>
      </c>
      <c r="F10" s="49">
        <v>5400.0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</row>
    <row r="11" ht="15.75" customHeight="1">
      <c r="A11" s="51" t="s">
        <v>706</v>
      </c>
      <c r="B11" s="56" t="s">
        <v>707</v>
      </c>
      <c r="C11" s="46" t="str">
        <f>HYPERLINK("https://ra-matina.ru/?vendor_code=ДК-70")</f>
        <v>https://ra-matina.ru/?vendor_code=ДК-70</v>
      </c>
      <c r="D11" s="53" t="s">
        <v>104</v>
      </c>
      <c r="E11" s="54">
        <v>3.0</v>
      </c>
      <c r="F11" s="49">
        <v>5400.0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ht="18.0" customHeight="1">
      <c r="A12" s="51" t="s">
        <v>708</v>
      </c>
      <c r="B12" s="56" t="s">
        <v>709</v>
      </c>
      <c r="C12" s="46" t="str">
        <f>HYPERLINK("https://ra-matina.ru/?vendor_code=ДК-67")</f>
        <v>https://ra-matina.ru/?vendor_code=ДК-67</v>
      </c>
      <c r="D12" s="53" t="s">
        <v>104</v>
      </c>
      <c r="E12" s="54">
        <v>3.0</v>
      </c>
      <c r="F12" s="49">
        <v>5400.0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ht="15.75" customHeight="1">
      <c r="A13" s="51" t="s">
        <v>710</v>
      </c>
      <c r="B13" s="56" t="s">
        <v>711</v>
      </c>
      <c r="C13" s="46" t="str">
        <f>HYPERLINK("https://ra-matina.ru/?vendor_code=ДК-69")</f>
        <v>https://ra-matina.ru/?vendor_code=ДК-69</v>
      </c>
      <c r="D13" s="53" t="s">
        <v>104</v>
      </c>
      <c r="E13" s="54">
        <v>3.0</v>
      </c>
      <c r="F13" s="49">
        <v>5400.0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ht="15.75" customHeight="1">
      <c r="A14" s="51" t="s">
        <v>712</v>
      </c>
      <c r="B14" s="56" t="s">
        <v>713</v>
      </c>
      <c r="C14" s="46" t="str">
        <f>HYPERLINK("https://ra-matina.ru/?vendor_code=ДК-68")</f>
        <v>https://ra-matina.ru/?vendor_code=ДК-68</v>
      </c>
      <c r="D14" s="53" t="s">
        <v>104</v>
      </c>
      <c r="E14" s="54">
        <v>3.0</v>
      </c>
      <c r="F14" s="49">
        <v>5400.0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</row>
    <row r="15" ht="15.75" customHeight="1">
      <c r="A15" s="51" t="s">
        <v>714</v>
      </c>
      <c r="B15" s="56" t="s">
        <v>715</v>
      </c>
      <c r="C15" s="46" t="str">
        <f>HYPERLINK("https://ra-matina.ru/?vendor_code=ДК-66")</f>
        <v>https://ra-matina.ru/?vendor_code=ДК-66</v>
      </c>
      <c r="D15" s="53" t="s">
        <v>104</v>
      </c>
      <c r="E15" s="54">
        <v>3.0</v>
      </c>
      <c r="F15" s="49">
        <v>5400.0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ht="15.75" customHeight="1">
      <c r="A16" s="57" t="s">
        <v>716</v>
      </c>
      <c r="B16" s="58" t="s">
        <v>717</v>
      </c>
      <c r="C16" s="46" t="str">
        <f>HYPERLINK("https://ra-matina.ru/?vendor_code=ДК-77")</f>
        <v>https://ra-matina.ru/?vendor_code=ДК-77</v>
      </c>
      <c r="D16" s="53" t="s">
        <v>104</v>
      </c>
      <c r="E16" s="54">
        <v>3.0</v>
      </c>
      <c r="F16" s="49">
        <v>5400.0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</row>
    <row r="17" ht="15.75" customHeight="1">
      <c r="A17" s="57" t="s">
        <v>718</v>
      </c>
      <c r="B17" s="58" t="s">
        <v>719</v>
      </c>
      <c r="C17" s="46" t="str">
        <f>HYPERLINK("https://ra-matina.ru/?vendor_code=ДК-76")</f>
        <v>https://ra-matina.ru/?vendor_code=ДК-76</v>
      </c>
      <c r="D17" s="53" t="s">
        <v>104</v>
      </c>
      <c r="E17" s="54">
        <v>3.0</v>
      </c>
      <c r="F17" s="49">
        <v>5400.0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</row>
    <row r="18" ht="15.75" customHeight="1">
      <c r="A18" s="57" t="s">
        <v>720</v>
      </c>
      <c r="B18" s="58" t="s">
        <v>721</v>
      </c>
      <c r="C18" s="46" t="str">
        <f>HYPERLINK("https://ra-matina.ru/?vendor_code=ДК-75")</f>
        <v>https://ra-matina.ru/?vendor_code=ДК-75</v>
      </c>
      <c r="D18" s="53" t="s">
        <v>104</v>
      </c>
      <c r="E18" s="54">
        <v>3.0</v>
      </c>
      <c r="F18" s="49">
        <v>5400.0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</row>
    <row r="19" ht="15.75" customHeight="1">
      <c r="A19" s="57" t="s">
        <v>722</v>
      </c>
      <c r="B19" s="58" t="s">
        <v>723</v>
      </c>
      <c r="C19" s="46" t="str">
        <f>HYPERLINK("https://ra-matina.ru/?vendor_code=ДК-74")</f>
        <v>https://ra-matina.ru/?vendor_code=ДК-74</v>
      </c>
      <c r="D19" s="53" t="s">
        <v>104</v>
      </c>
      <c r="E19" s="54">
        <v>3.0</v>
      </c>
      <c r="F19" s="49">
        <v>5400.0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</row>
    <row r="20" ht="15.75" customHeight="1">
      <c r="A20" s="57" t="s">
        <v>724</v>
      </c>
      <c r="B20" s="58" t="s">
        <v>725</v>
      </c>
      <c r="C20" s="46" t="str">
        <f>HYPERLINK("https://ra-matina.ru/?vendor_code=ДК-73")</f>
        <v>https://ra-matina.ru/?vendor_code=ДК-73</v>
      </c>
      <c r="D20" s="53" t="s">
        <v>104</v>
      </c>
      <c r="E20" s="54">
        <v>3.0</v>
      </c>
      <c r="F20" s="49">
        <v>5400.0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ht="15.75" customHeight="1">
      <c r="A21" s="57" t="s">
        <v>726</v>
      </c>
      <c r="B21" s="58" t="s">
        <v>727</v>
      </c>
      <c r="C21" s="46" t="str">
        <f>HYPERLINK("https://ra-matina.ru/?vendor_code=ДК-72")</f>
        <v>https://ra-matina.ru/?vendor_code=ДК-72</v>
      </c>
      <c r="D21" s="53" t="s">
        <v>104</v>
      </c>
      <c r="E21" s="54">
        <v>3.0</v>
      </c>
      <c r="F21" s="49">
        <v>5400.0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ht="15.75" customHeight="1">
      <c r="A22" s="51" t="s">
        <v>728</v>
      </c>
      <c r="B22" s="55" t="s">
        <v>729</v>
      </c>
      <c r="C22" s="46" t="str">
        <f>HYPERLINK("https://ra-matina.ru/?vendor_code=ДК-135")</f>
        <v>https://ra-matina.ru/?vendor_code=ДК-135</v>
      </c>
      <c r="D22" s="47" t="s">
        <v>104</v>
      </c>
      <c r="E22" s="48">
        <v>3.0</v>
      </c>
      <c r="F22" s="49">
        <v>5400.0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ht="15.75" customHeight="1">
      <c r="A23" s="57" t="s">
        <v>730</v>
      </c>
      <c r="B23" s="56" t="s">
        <v>731</v>
      </c>
      <c r="C23" s="46" t="str">
        <f>HYPERLINK("https://ra-matina.ru/?vendor_code=ДК-43")</f>
        <v>https://ra-matina.ru/?vendor_code=ДК-43</v>
      </c>
      <c r="D23" s="53" t="s">
        <v>104</v>
      </c>
      <c r="E23" s="54">
        <v>3.0</v>
      </c>
      <c r="F23" s="49">
        <v>5400.0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</row>
    <row r="24" ht="15.75" customHeight="1">
      <c r="A24" s="44" t="s">
        <v>732</v>
      </c>
      <c r="B24" s="60" t="s">
        <v>733</v>
      </c>
      <c r="C24" s="46" t="str">
        <f>HYPERLINK("https://ra-matina.ru/?vendor_code=ДК-107")</f>
        <v>https://ra-matina.ru/?vendor_code=ДК-107</v>
      </c>
      <c r="D24" s="53" t="s">
        <v>104</v>
      </c>
      <c r="E24" s="54">
        <v>3.0</v>
      </c>
      <c r="F24" s="49">
        <v>5400.0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</row>
    <row r="25" ht="15.75" customHeight="1">
      <c r="A25" s="47" t="s">
        <v>734</v>
      </c>
      <c r="B25" s="56" t="s">
        <v>735</v>
      </c>
      <c r="C25" s="46" t="str">
        <f>HYPERLINK("https://ra-matina.ru/?vendor_code=ДК-123")</f>
        <v>https://ra-matina.ru/?vendor_code=ДК-123</v>
      </c>
      <c r="D25" s="53" t="s">
        <v>104</v>
      </c>
      <c r="E25" s="54">
        <v>3.0</v>
      </c>
      <c r="F25" s="49">
        <v>5400.0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ht="15.75" customHeight="1">
      <c r="A26" s="47" t="s">
        <v>736</v>
      </c>
      <c r="B26" s="56" t="s">
        <v>737</v>
      </c>
      <c r="C26" s="46" t="str">
        <f>HYPERLINK("https://ra-matina.ru/?vendor_code=ДК-122")</f>
        <v>https://ra-matina.ru/?vendor_code=ДК-122</v>
      </c>
      <c r="D26" s="53" t="s">
        <v>104</v>
      </c>
      <c r="E26" s="54">
        <v>3.0</v>
      </c>
      <c r="F26" s="49">
        <v>5400.0</v>
      </c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</row>
    <row r="27" ht="16.5" customHeight="1">
      <c r="A27" s="51" t="s">
        <v>738</v>
      </c>
      <c r="B27" s="55" t="s">
        <v>739</v>
      </c>
      <c r="C27" s="46" t="str">
        <f>HYPERLINK("https://ra-matina.ru/?vendor_code=ДК-134")</f>
        <v>https://ra-matina.ru/?vendor_code=ДК-134</v>
      </c>
      <c r="D27" s="47" t="s">
        <v>104</v>
      </c>
      <c r="E27" s="48">
        <v>3.0</v>
      </c>
      <c r="F27" s="49">
        <v>5400.0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ht="15.75" customHeight="1">
      <c r="A28" s="44" t="s">
        <v>740</v>
      </c>
      <c r="B28" s="56" t="s">
        <v>741</v>
      </c>
      <c r="C28" s="46" t="str">
        <f>HYPERLINK("https://ra-matina.ru/?vendor_code=ДК-32")</f>
        <v>https://ra-matina.ru/?vendor_code=ДК-32</v>
      </c>
      <c r="D28" s="47" t="s">
        <v>742</v>
      </c>
      <c r="E28" s="54">
        <v>3.0</v>
      </c>
      <c r="F28" s="49">
        <v>5400.0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ht="15.75" customHeight="1">
      <c r="A29" s="61" t="s">
        <v>743</v>
      </c>
      <c r="B29" s="62" t="s">
        <v>744</v>
      </c>
      <c r="C29" s="63" t="str">
        <f>HYPERLINK("https://ra-matina.ru/?vendor_code=ДК-129")</f>
        <v>https://ra-matina.ru/?vendor_code=ДК-129</v>
      </c>
      <c r="D29" s="61" t="s">
        <v>104</v>
      </c>
      <c r="E29" s="64">
        <v>3.0</v>
      </c>
      <c r="F29" s="49">
        <v>5400.0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ht="15.75" customHeight="1">
      <c r="A30" s="51" t="s">
        <v>745</v>
      </c>
      <c r="B30" s="56" t="s">
        <v>746</v>
      </c>
      <c r="C30" s="46" t="str">
        <f>HYPERLINK("https://ra-matina.ru/?vendor_code=ДК-104")</f>
        <v>https://ra-matina.ru/?vendor_code=ДК-104</v>
      </c>
      <c r="D30" s="53" t="s">
        <v>104</v>
      </c>
      <c r="E30" s="54">
        <v>3.0</v>
      </c>
      <c r="F30" s="49">
        <v>5400.0</v>
      </c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ht="15.75" customHeight="1">
      <c r="A31" s="51" t="s">
        <v>747</v>
      </c>
      <c r="B31" s="56" t="s">
        <v>748</v>
      </c>
      <c r="C31" s="46" t="str">
        <f>HYPERLINK("https://ra-matina.ru/?vendor_code=ДК-101")</f>
        <v>https://ra-matina.ru/?vendor_code=ДК-101</v>
      </c>
      <c r="D31" s="53" t="s">
        <v>104</v>
      </c>
      <c r="E31" s="54">
        <v>3.0</v>
      </c>
      <c r="F31" s="49">
        <v>5400.0</v>
      </c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ht="15.75" customHeight="1">
      <c r="A32" s="51" t="s">
        <v>749</v>
      </c>
      <c r="B32" s="56" t="s">
        <v>750</v>
      </c>
      <c r="C32" s="46" t="str">
        <f>HYPERLINK("https://ra-matina.ru/?vendor_code=ДК-102")</f>
        <v>https://ra-matina.ru/?vendor_code=ДК-102</v>
      </c>
      <c r="D32" s="53" t="s">
        <v>104</v>
      </c>
      <c r="E32" s="54">
        <v>3.0</v>
      </c>
      <c r="F32" s="49">
        <v>5400.0</v>
      </c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ht="15.75" customHeight="1">
      <c r="A33" s="51" t="s">
        <v>751</v>
      </c>
      <c r="B33" s="56" t="s">
        <v>752</v>
      </c>
      <c r="C33" s="46" t="str">
        <f>HYPERLINK("https://ra-matina.ru/?vendor_code=ДК-99")</f>
        <v>https://ra-matina.ru/?vendor_code=ДК-99</v>
      </c>
      <c r="D33" s="53" t="s">
        <v>104</v>
      </c>
      <c r="E33" s="54">
        <v>3.0</v>
      </c>
      <c r="F33" s="49">
        <v>5400.0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ht="15.75" customHeight="1">
      <c r="A34" s="51" t="s">
        <v>753</v>
      </c>
      <c r="B34" s="56" t="s">
        <v>754</v>
      </c>
      <c r="C34" s="46" t="str">
        <f>HYPERLINK("https://ra-matina.ru/?vendor_code=ДК-103")</f>
        <v>https://ra-matina.ru/?vendor_code=ДК-103</v>
      </c>
      <c r="D34" s="53" t="s">
        <v>104</v>
      </c>
      <c r="E34" s="54">
        <v>3.0</v>
      </c>
      <c r="F34" s="49">
        <v>5400.0</v>
      </c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ht="15.75" customHeight="1">
      <c r="A35" s="51" t="s">
        <v>755</v>
      </c>
      <c r="B35" s="58" t="s">
        <v>756</v>
      </c>
      <c r="C35" s="46" t="str">
        <f>HYPERLINK("https://ra-matina.ru/?vendor_code=ДК-106")</f>
        <v>https://ra-matina.ru/?vendor_code=ДК-106</v>
      </c>
      <c r="D35" s="53" t="s">
        <v>104</v>
      </c>
      <c r="E35" s="54">
        <v>3.0</v>
      </c>
      <c r="F35" s="49">
        <v>5400.0</v>
      </c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ht="15.75" customHeight="1">
      <c r="A36" s="51" t="s">
        <v>757</v>
      </c>
      <c r="B36" s="56" t="s">
        <v>758</v>
      </c>
      <c r="C36" s="46" t="str">
        <f>HYPERLINK("https://ra-matina.ru/?vendor_code=ДК-97")</f>
        <v>https://ra-matina.ru/?vendor_code=ДК-97</v>
      </c>
      <c r="D36" s="53" t="s">
        <v>104</v>
      </c>
      <c r="E36" s="54">
        <v>3.0</v>
      </c>
      <c r="F36" s="49">
        <v>5400.0</v>
      </c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ht="15.75" customHeight="1">
      <c r="A37" s="51" t="s">
        <v>759</v>
      </c>
      <c r="B37" s="56" t="s">
        <v>760</v>
      </c>
      <c r="C37" s="46" t="str">
        <f>HYPERLINK("https://ra-matina.ru/?vendor_code=ДК-105")</f>
        <v>https://ra-matina.ru/?vendor_code=ДК-105</v>
      </c>
      <c r="D37" s="53" t="s">
        <v>104</v>
      </c>
      <c r="E37" s="54">
        <v>3.0</v>
      </c>
      <c r="F37" s="49">
        <v>5400.0</v>
      </c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ht="15.75" customHeight="1">
      <c r="A38" s="51" t="s">
        <v>761</v>
      </c>
      <c r="B38" s="56" t="s">
        <v>762</v>
      </c>
      <c r="C38" s="46" t="str">
        <f>HYPERLINK("https://ra-matina.ru/?vendor_code=ДК-98")</f>
        <v>https://ra-matina.ru/?vendor_code=ДК-98</v>
      </c>
      <c r="D38" s="53" t="s">
        <v>104</v>
      </c>
      <c r="E38" s="54">
        <v>3.0</v>
      </c>
      <c r="F38" s="49">
        <v>5400.0</v>
      </c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ht="15.75" customHeight="1">
      <c r="A39" s="51" t="s">
        <v>763</v>
      </c>
      <c r="B39" s="56" t="s">
        <v>764</v>
      </c>
      <c r="C39" s="46" t="str">
        <f>HYPERLINK("https://ra-matina.ru/?vendor_code=ДК-100")</f>
        <v>https://ra-matina.ru/?vendor_code=ДК-100</v>
      </c>
      <c r="D39" s="47" t="s">
        <v>104</v>
      </c>
      <c r="E39" s="54">
        <v>3.0</v>
      </c>
      <c r="F39" s="49">
        <v>5400.0</v>
      </c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ht="15.75" customHeight="1">
      <c r="A40" s="57" t="s">
        <v>765</v>
      </c>
      <c r="B40" s="56" t="s">
        <v>766</v>
      </c>
      <c r="C40" s="46" t="str">
        <f>HYPERLINK("https://ra-matina.ru/?vendor_code=ДК-16")</f>
        <v>https://ra-matina.ru/?vendor_code=ДК-16</v>
      </c>
      <c r="D40" s="53" t="s">
        <v>104</v>
      </c>
      <c r="E40" s="54">
        <v>3.0</v>
      </c>
      <c r="F40" s="49">
        <v>5400.0</v>
      </c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ht="15.75" customHeight="1">
      <c r="A41" s="44" t="s">
        <v>767</v>
      </c>
      <c r="B41" s="45" t="s">
        <v>768</v>
      </c>
      <c r="C41" s="46" t="str">
        <f>HYPERLINK("https://ra-matina.ru/?vendor_code=ДК-132")</f>
        <v>https://ra-matina.ru/?vendor_code=ДК-132</v>
      </c>
      <c r="D41" s="47" t="s">
        <v>104</v>
      </c>
      <c r="E41" s="48">
        <v>3.0</v>
      </c>
      <c r="F41" s="49">
        <v>5400.0</v>
      </c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ht="15.75" customHeight="1">
      <c r="A42" s="44" t="s">
        <v>769</v>
      </c>
      <c r="B42" s="45" t="s">
        <v>770</v>
      </c>
      <c r="C42" s="46" t="str">
        <f>HYPERLINK("https://ra-matina.ru/?vendor_code=ДК-133")</f>
        <v>https://ra-matina.ru/?vendor_code=ДК-133</v>
      </c>
      <c r="D42" s="47" t="s">
        <v>104</v>
      </c>
      <c r="E42" s="48">
        <v>3.0</v>
      </c>
      <c r="F42" s="49">
        <v>5400.0</v>
      </c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ht="15.75" customHeight="1">
      <c r="A43" s="47" t="s">
        <v>771</v>
      </c>
      <c r="B43" s="58" t="s">
        <v>772</v>
      </c>
      <c r="C43" s="46" t="str">
        <f>HYPERLINK("https://ra-matina.ru/?vendor_code=ДК-128")</f>
        <v>https://ra-matina.ru/?vendor_code=ДК-128</v>
      </c>
      <c r="D43" s="53" t="s">
        <v>104</v>
      </c>
      <c r="E43" s="48">
        <v>3.0</v>
      </c>
      <c r="F43" s="49">
        <v>5400.0</v>
      </c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ht="15.75" customHeight="1">
      <c r="A44" s="47" t="s">
        <v>773</v>
      </c>
      <c r="B44" s="60" t="s">
        <v>774</v>
      </c>
      <c r="C44" s="46" t="str">
        <f>HYPERLINK("https://ra-matina.ru/?vendor_code=ДК-121")</f>
        <v>https://ra-matina.ru/?vendor_code=ДК-121</v>
      </c>
      <c r="D44" s="53" t="s">
        <v>104</v>
      </c>
      <c r="E44" s="54">
        <v>3.0</v>
      </c>
      <c r="F44" s="49">
        <v>5400.0</v>
      </c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</row>
    <row r="45" ht="15.75" customHeight="1">
      <c r="A45" s="44" t="s">
        <v>775</v>
      </c>
      <c r="B45" s="45" t="s">
        <v>776</v>
      </c>
      <c r="C45" s="46" t="str">
        <f>HYPERLINK("https://ra-matina.ru/?vendor_code=ДК-137")</f>
        <v>https://ra-matina.ru/?vendor_code=ДК-137</v>
      </c>
      <c r="D45" s="47" t="s">
        <v>104</v>
      </c>
      <c r="E45" s="48">
        <v>3.0</v>
      </c>
      <c r="F45" s="49">
        <v>5400.0</v>
      </c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ht="15.75" customHeight="1">
      <c r="A46" s="44" t="s">
        <v>777</v>
      </c>
      <c r="B46" s="56" t="s">
        <v>778</v>
      </c>
      <c r="C46" s="46" t="str">
        <f>HYPERLINK("https://ra-matina.ru/?vendor_code=ДК-34")</f>
        <v>https://ra-matina.ru/?vendor_code=ДК-34</v>
      </c>
      <c r="D46" s="57" t="s">
        <v>742</v>
      </c>
      <c r="E46" s="54">
        <v>3.0</v>
      </c>
      <c r="F46" s="49">
        <v>5400.0</v>
      </c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ht="15.75" customHeight="1">
      <c r="A47" s="44" t="s">
        <v>779</v>
      </c>
      <c r="B47" s="56" t="s">
        <v>780</v>
      </c>
      <c r="C47" s="46" t="str">
        <f>HYPERLINK("https://ra-matina.ru/?vendor_code=ДК-31")</f>
        <v>https://ra-matina.ru/?vendor_code=ДК-31</v>
      </c>
      <c r="D47" s="53" t="s">
        <v>742</v>
      </c>
      <c r="E47" s="54">
        <v>3.0</v>
      </c>
      <c r="F47" s="49">
        <v>5400.0</v>
      </c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ht="15.75" customHeight="1">
      <c r="A48" s="44" t="s">
        <v>781</v>
      </c>
      <c r="B48" s="56" t="s">
        <v>782</v>
      </c>
      <c r="C48" s="46" t="str">
        <f>HYPERLINK("https://ra-matina.ru/?vendor_code=ДК-29")</f>
        <v>https://ra-matina.ru/?vendor_code=ДК-29</v>
      </c>
      <c r="D48" s="57" t="s">
        <v>783</v>
      </c>
      <c r="E48" s="54">
        <v>4.0</v>
      </c>
      <c r="F48" s="42">
        <v>6100.0</v>
      </c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ht="15.75" customHeight="1">
      <c r="A49" s="44" t="s">
        <v>784</v>
      </c>
      <c r="B49" s="56" t="s">
        <v>785</v>
      </c>
      <c r="C49" s="46" t="str">
        <f>HYPERLINK("https://ra-matina.ru/?vendor_code=ДК-30")</f>
        <v>https://ra-matina.ru/?vendor_code=ДК-30</v>
      </c>
      <c r="D49" s="53" t="s">
        <v>783</v>
      </c>
      <c r="E49" s="54">
        <v>4.0</v>
      </c>
      <c r="F49" s="42">
        <v>6100.0</v>
      </c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ht="15.75" customHeight="1">
      <c r="A50" s="44" t="s">
        <v>786</v>
      </c>
      <c r="B50" s="56" t="s">
        <v>787</v>
      </c>
      <c r="C50" s="46" t="str">
        <f>HYPERLINK("https://ra-matina.ru/?vendor_code=ДК-33")</f>
        <v>https://ra-matina.ru/?vendor_code=ДК-33</v>
      </c>
      <c r="D50" s="53" t="s">
        <v>783</v>
      </c>
      <c r="E50" s="54">
        <v>4.0</v>
      </c>
      <c r="F50" s="42">
        <v>6100.0</v>
      </c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ht="15.75" customHeight="1">
      <c r="A51" s="51" t="s">
        <v>788</v>
      </c>
      <c r="B51" s="56" t="s">
        <v>789</v>
      </c>
      <c r="C51" s="46" t="str">
        <f>HYPERLINK("https://ra-matina.ru/?vendor_code=ДК-96")</f>
        <v>https://ra-matina.ru/?vendor_code=ДК-96</v>
      </c>
      <c r="D51" s="53" t="s">
        <v>104</v>
      </c>
      <c r="E51" s="54">
        <v>3.0</v>
      </c>
      <c r="F51" s="49">
        <v>5400.0</v>
      </c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ht="15.75" customHeight="1">
      <c r="A52" s="51" t="s">
        <v>790</v>
      </c>
      <c r="B52" s="56" t="s">
        <v>791</v>
      </c>
      <c r="C52" s="46" t="str">
        <f>HYPERLINK("https://ra-matina.ru/?vendor_code=ДК-95")</f>
        <v>https://ra-matina.ru/?vendor_code=ДК-95</v>
      </c>
      <c r="D52" s="53" t="s">
        <v>104</v>
      </c>
      <c r="E52" s="54">
        <v>3.0</v>
      </c>
      <c r="F52" s="49">
        <v>5400.0</v>
      </c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ht="15.75" customHeight="1">
      <c r="A53" s="57" t="s">
        <v>792</v>
      </c>
      <c r="B53" s="56" t="s">
        <v>793</v>
      </c>
      <c r="C53" s="46" t="str">
        <f>HYPERLINK("https://ra-matina.ru/?vendor_code=ДК-109")</f>
        <v>https://ra-matina.ru/?vendor_code=ДК-109</v>
      </c>
      <c r="D53" s="53" t="s">
        <v>104</v>
      </c>
      <c r="E53" s="54">
        <v>3.0</v>
      </c>
      <c r="F53" s="49">
        <v>5400.0</v>
      </c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ht="15.75" customHeight="1">
      <c r="A54" s="57" t="s">
        <v>794</v>
      </c>
      <c r="B54" s="56" t="s">
        <v>795</v>
      </c>
      <c r="C54" s="46" t="str">
        <f>HYPERLINK("https://ra-matina.ru/?vendor_code=ДК-112")</f>
        <v>https://ra-matina.ru/?vendor_code=ДК-112</v>
      </c>
      <c r="D54" s="53" t="s">
        <v>104</v>
      </c>
      <c r="E54" s="54">
        <v>3.0</v>
      </c>
      <c r="F54" s="49">
        <v>5400.0</v>
      </c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ht="15.75" customHeight="1">
      <c r="A55" s="57" t="s">
        <v>796</v>
      </c>
      <c r="B55" s="56" t="s">
        <v>797</v>
      </c>
      <c r="C55" s="46" t="str">
        <f>HYPERLINK("https://ra-matina.ru/?vendor_code=ДК-113")</f>
        <v>https://ra-matina.ru/?vendor_code=ДК-113</v>
      </c>
      <c r="D55" s="53" t="s">
        <v>104</v>
      </c>
      <c r="E55" s="54">
        <v>3.0</v>
      </c>
      <c r="F55" s="49">
        <v>5400.0</v>
      </c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ht="15.75" customHeight="1">
      <c r="A56" s="57" t="s">
        <v>798</v>
      </c>
      <c r="B56" s="56" t="s">
        <v>799</v>
      </c>
      <c r="C56" s="46" t="str">
        <f>HYPERLINK("https://ra-matina.ru/?vendor_code=ДК-110")</f>
        <v>https://ra-matina.ru/?vendor_code=ДК-110</v>
      </c>
      <c r="D56" s="53" t="s">
        <v>104</v>
      </c>
      <c r="E56" s="54">
        <v>3.0</v>
      </c>
      <c r="F56" s="49">
        <v>5400.0</v>
      </c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ht="15.75" customHeight="1">
      <c r="A57" s="57" t="s">
        <v>800</v>
      </c>
      <c r="B57" s="56" t="s">
        <v>801</v>
      </c>
      <c r="C57" s="46" t="str">
        <f>HYPERLINK("https://ra-matina.ru/?vendor_code=ДК-108")</f>
        <v>https://ra-matina.ru/?vendor_code=ДК-108</v>
      </c>
      <c r="D57" s="53" t="s">
        <v>104</v>
      </c>
      <c r="E57" s="54">
        <v>3.0</v>
      </c>
      <c r="F57" s="49">
        <v>5400.0</v>
      </c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ht="15.75" customHeight="1">
      <c r="A58" s="57" t="s">
        <v>802</v>
      </c>
      <c r="B58" s="56" t="s">
        <v>803</v>
      </c>
      <c r="C58" s="46" t="str">
        <f>HYPERLINK("https://ra-matina.ru/?vendor_code=ДК-111")</f>
        <v>https://ra-matina.ru/?vendor_code=ДК-111</v>
      </c>
      <c r="D58" s="53" t="s">
        <v>104</v>
      </c>
      <c r="E58" s="54">
        <v>3.0</v>
      </c>
      <c r="F58" s="49">
        <v>5400.0</v>
      </c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ht="15.75" customHeight="1">
      <c r="A59" s="57" t="s">
        <v>804</v>
      </c>
      <c r="B59" s="56" t="s">
        <v>805</v>
      </c>
      <c r="C59" s="46" t="str">
        <f>HYPERLINK("https://ra-matina.ru/?vendor_code=ДК-13")</f>
        <v>https://ra-matina.ru/?vendor_code=ДК-13</v>
      </c>
      <c r="D59" s="53" t="s">
        <v>104</v>
      </c>
      <c r="E59" s="54">
        <v>3.0</v>
      </c>
      <c r="F59" s="49">
        <v>5400.0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ht="15.75" customHeight="1">
      <c r="A60" s="47" t="s">
        <v>806</v>
      </c>
      <c r="B60" s="56" t="s">
        <v>807</v>
      </c>
      <c r="C60" s="46" t="str">
        <f>HYPERLINK("https://ra-matina.ru/?vendor_code=ДК-125")</f>
        <v>https://ra-matina.ru/?vendor_code=ДК-125</v>
      </c>
      <c r="D60" s="53" t="s">
        <v>104</v>
      </c>
      <c r="E60" s="48">
        <v>3.0</v>
      </c>
      <c r="F60" s="49">
        <v>5400.0</v>
      </c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ht="15.75" customHeight="1">
      <c r="A61" s="57" t="s">
        <v>808</v>
      </c>
      <c r="B61" s="56" t="s">
        <v>809</v>
      </c>
      <c r="C61" s="46" t="str">
        <f>HYPERLINK("https://ra-matina.ru/?vendor_code=ДК-14")</f>
        <v>https://ra-matina.ru/?vendor_code=ДК-14</v>
      </c>
      <c r="D61" s="53" t="s">
        <v>104</v>
      </c>
      <c r="E61" s="54">
        <v>3.0</v>
      </c>
      <c r="F61" s="49">
        <v>5400.0</v>
      </c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ht="15.75" customHeight="1">
      <c r="A62" s="57" t="s">
        <v>810</v>
      </c>
      <c r="B62" s="56" t="s">
        <v>811</v>
      </c>
      <c r="C62" s="46" t="str">
        <f>HYPERLINK("https://ra-matina.ru/?vendor_code=ДК-19")</f>
        <v>https://ra-matina.ru/?vendor_code=ДК-19</v>
      </c>
      <c r="D62" s="53" t="s">
        <v>104</v>
      </c>
      <c r="E62" s="54">
        <v>3.0</v>
      </c>
      <c r="F62" s="49">
        <v>5400.0</v>
      </c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ht="15.75" customHeight="1">
      <c r="A63" s="57" t="s">
        <v>812</v>
      </c>
      <c r="B63" s="56" t="s">
        <v>813</v>
      </c>
      <c r="C63" s="46" t="str">
        <f>HYPERLINK("https://ra-matina.ru/?vendor_code=ДК-17")</f>
        <v>https://ra-matina.ru/?vendor_code=ДК-17</v>
      </c>
      <c r="D63" s="53" t="s">
        <v>104</v>
      </c>
      <c r="E63" s="54">
        <v>3.0</v>
      </c>
      <c r="F63" s="49">
        <v>5400.0</v>
      </c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ht="15.75" customHeight="1">
      <c r="A64" s="57" t="s">
        <v>814</v>
      </c>
      <c r="B64" s="56" t="s">
        <v>815</v>
      </c>
      <c r="C64" s="46" t="str">
        <f>HYPERLINK("https://ra-matina.ru/?vendor_code=ДК-18")</f>
        <v>https://ra-matina.ru/?vendor_code=ДК-18</v>
      </c>
      <c r="D64" s="53" t="s">
        <v>104</v>
      </c>
      <c r="E64" s="54">
        <v>3.0</v>
      </c>
      <c r="F64" s="49">
        <v>5400.0</v>
      </c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ht="15.75" customHeight="1">
      <c r="A65" s="57" t="s">
        <v>816</v>
      </c>
      <c r="B65" s="56" t="s">
        <v>817</v>
      </c>
      <c r="C65" s="46" t="str">
        <f>HYPERLINK("https://ra-matina.ru/?vendor_code=Дк-15")</f>
        <v>https://ra-matina.ru/?vendor_code=Дк-15</v>
      </c>
      <c r="D65" s="53" t="s">
        <v>104</v>
      </c>
      <c r="E65" s="54">
        <v>3.0</v>
      </c>
      <c r="F65" s="49">
        <v>5400.0</v>
      </c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ht="15.75" customHeight="1">
      <c r="A66" s="44" t="s">
        <v>818</v>
      </c>
      <c r="B66" s="56" t="s">
        <v>819</v>
      </c>
      <c r="C66" s="46" t="str">
        <f>HYPERLINK("https://ra-matina.ru/?vendor_code=ДК-35")</f>
        <v>https://ra-matina.ru/?vendor_code=ДК-35</v>
      </c>
      <c r="D66" s="53" t="s">
        <v>104</v>
      </c>
      <c r="E66" s="54">
        <v>3.0</v>
      </c>
      <c r="F66" s="49">
        <v>5400.0</v>
      </c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ht="15.75" customHeight="1">
      <c r="A67" s="67" t="s">
        <v>820</v>
      </c>
      <c r="B67" s="68" t="s">
        <v>821</v>
      </c>
      <c r="C67" s="46" t="str">
        <f>HYPERLINK("https://ra-matina.ru/?vendor_code=ДК-37")</f>
        <v>https://ra-matina.ru/?vendor_code=ДК-37</v>
      </c>
      <c r="D67" s="67" t="s">
        <v>104</v>
      </c>
      <c r="E67" s="69">
        <v>3.0</v>
      </c>
      <c r="F67" s="49">
        <v>5400.0</v>
      </c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ht="15.75" customHeight="1">
      <c r="A68" s="44" t="s">
        <v>822</v>
      </c>
      <c r="B68" s="56" t="s">
        <v>823</v>
      </c>
      <c r="C68" s="46" t="str">
        <f>HYPERLINK("https://ra-matina.ru/?vendor_code=ДК-36")</f>
        <v>https://ra-matina.ru/?vendor_code=ДК-36</v>
      </c>
      <c r="D68" s="53" t="s">
        <v>104</v>
      </c>
      <c r="E68" s="54">
        <v>3.0</v>
      </c>
      <c r="F68" s="49">
        <v>5400.0</v>
      </c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ht="15.75" customHeight="1">
      <c r="A69" s="44" t="s">
        <v>824</v>
      </c>
      <c r="B69" s="56" t="s">
        <v>825</v>
      </c>
      <c r="C69" s="46" t="str">
        <f>HYPERLINK("https://ra-matina.ru/?vendor_code=ДК-38")</f>
        <v>https://ra-matina.ru/?vendor_code=ДК-38</v>
      </c>
      <c r="D69" s="53" t="s">
        <v>104</v>
      </c>
      <c r="E69" s="54">
        <v>3.0</v>
      </c>
      <c r="F69" s="49">
        <v>5400.0</v>
      </c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ht="15.75" customHeight="1">
      <c r="A70" s="44" t="s">
        <v>826</v>
      </c>
      <c r="B70" s="56" t="s">
        <v>827</v>
      </c>
      <c r="C70" s="46" t="str">
        <f>HYPERLINK("https://ra-matina.ru/?vendor_code=ДК-39")</f>
        <v>https://ra-matina.ru/?vendor_code=ДК-39</v>
      </c>
      <c r="D70" s="53" t="s">
        <v>104</v>
      </c>
      <c r="E70" s="54">
        <v>3.0</v>
      </c>
      <c r="F70" s="49">
        <v>5400.0</v>
      </c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ht="15.75" customHeight="1">
      <c r="A71" s="44" t="s">
        <v>828</v>
      </c>
      <c r="B71" s="56" t="s">
        <v>829</v>
      </c>
      <c r="C71" s="46" t="str">
        <f>HYPERLINK("https://ra-matina.ru/?vendor_code=ДК-41")</f>
        <v>https://ra-matina.ru/?vendor_code=ДК-41</v>
      </c>
      <c r="D71" s="53" t="s">
        <v>104</v>
      </c>
      <c r="E71" s="54">
        <v>3.0</v>
      </c>
      <c r="F71" s="49">
        <v>5400.0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ht="17.25" customHeight="1">
      <c r="A72" s="44" t="s">
        <v>830</v>
      </c>
      <c r="B72" s="56" t="s">
        <v>831</v>
      </c>
      <c r="C72" s="46" t="str">
        <f>HYPERLINK("https://ra-matina.ru/?vendor_code=ДК-40")</f>
        <v>https://ra-matina.ru/?vendor_code=ДК-40</v>
      </c>
      <c r="D72" s="53" t="s">
        <v>104</v>
      </c>
      <c r="E72" s="54">
        <v>3.0</v>
      </c>
      <c r="F72" s="49">
        <v>5400.0</v>
      </c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ht="15.75" customHeight="1">
      <c r="A73" s="44" t="s">
        <v>832</v>
      </c>
      <c r="B73" s="70" t="s">
        <v>833</v>
      </c>
      <c r="C73" s="46" t="str">
        <f>HYPERLINK("https://ra-matina.ru/?vendor_code=ДК-130")</f>
        <v>https://ra-matina.ru/?vendor_code=ДК-130</v>
      </c>
      <c r="D73" s="47" t="s">
        <v>104</v>
      </c>
      <c r="E73" s="48">
        <v>3.0</v>
      </c>
      <c r="F73" s="49">
        <v>5400.0</v>
      </c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ht="15.75" customHeight="1">
      <c r="A74" s="44" t="s">
        <v>834</v>
      </c>
      <c r="B74" s="45" t="s">
        <v>835</v>
      </c>
      <c r="C74" s="46" t="str">
        <f>HYPERLINK("https://ra-matina.ru/?vendor_code=ДК-138")</f>
        <v>https://ra-matina.ru/?vendor_code=ДК-138</v>
      </c>
      <c r="D74" s="47" t="s">
        <v>104</v>
      </c>
      <c r="E74" s="48">
        <v>3.0</v>
      </c>
      <c r="F74" s="49">
        <v>5400.0</v>
      </c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ht="15.75" customHeight="1">
      <c r="A75" s="44" t="s">
        <v>836</v>
      </c>
      <c r="B75" s="45" t="s">
        <v>837</v>
      </c>
      <c r="C75" s="46" t="str">
        <f>HYPERLINK("https://ra-matina.ru/?vendor_code=ДК-143")</f>
        <v>https://ra-matina.ru/?vendor_code=ДК-143</v>
      </c>
      <c r="D75" s="47" t="s">
        <v>104</v>
      </c>
      <c r="E75" s="48">
        <v>3.0</v>
      </c>
      <c r="F75" s="49">
        <v>5400.0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ht="15.75" customHeight="1">
      <c r="A76" s="44" t="s">
        <v>838</v>
      </c>
      <c r="B76" s="45" t="s">
        <v>839</v>
      </c>
      <c r="C76" s="46" t="str">
        <f>HYPERLINK("https://ra-matina.ru/?vendor_code=ДК-142")</f>
        <v>https://ra-matina.ru/?vendor_code=ДК-142</v>
      </c>
      <c r="D76" s="47" t="s">
        <v>104</v>
      </c>
      <c r="E76" s="48">
        <v>3.0</v>
      </c>
      <c r="F76" s="49">
        <v>5400.0</v>
      </c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ht="15.75" customHeight="1">
      <c r="A77" s="51" t="s">
        <v>840</v>
      </c>
      <c r="B77" s="56" t="s">
        <v>841</v>
      </c>
      <c r="C77" s="46" t="str">
        <f>HYPERLINK("https://ra-matina.ru/?vendor_code=ДК-116")</f>
        <v>https://ra-matina.ru/?vendor_code=ДК-116</v>
      </c>
      <c r="D77" s="53" t="s">
        <v>104</v>
      </c>
      <c r="E77" s="54">
        <v>3.0</v>
      </c>
      <c r="F77" s="49">
        <v>5400.0</v>
      </c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ht="15.75" customHeight="1">
      <c r="A78" s="51" t="s">
        <v>842</v>
      </c>
      <c r="B78" s="56" t="s">
        <v>843</v>
      </c>
      <c r="C78" s="46" t="str">
        <f>HYPERLINK("https://ra-matina.ru/?vendor_code=ДК-115")</f>
        <v>https://ra-matina.ru/?vendor_code=ДК-115</v>
      </c>
      <c r="D78" s="53" t="s">
        <v>104</v>
      </c>
      <c r="E78" s="54">
        <v>3.0</v>
      </c>
      <c r="F78" s="49">
        <v>5400.0</v>
      </c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ht="15.75" customHeight="1">
      <c r="A79" s="51" t="s">
        <v>844</v>
      </c>
      <c r="B79" s="56" t="s">
        <v>845</v>
      </c>
      <c r="C79" s="46" t="str">
        <f>HYPERLINK("https://ra-matina.ru/?vendor_code=ДК-114")</f>
        <v>https://ra-matina.ru/?vendor_code=ДК-114</v>
      </c>
      <c r="D79" s="53" t="s">
        <v>104</v>
      </c>
      <c r="E79" s="54">
        <v>3.0</v>
      </c>
      <c r="F79" s="49">
        <v>5400.0</v>
      </c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ht="15.75" customHeight="1">
      <c r="A80" s="44" t="s">
        <v>846</v>
      </c>
      <c r="B80" s="56" t="s">
        <v>847</v>
      </c>
      <c r="C80" s="46" t="str">
        <f>HYPERLINK("https://ra-matina.ru/?vendor_code=ДК-42")</f>
        <v>https://ra-matina.ru/?vendor_code=ДК-42</v>
      </c>
      <c r="D80" s="53" t="s">
        <v>104</v>
      </c>
      <c r="E80" s="54">
        <v>3.0</v>
      </c>
      <c r="F80" s="49">
        <v>5400.0</v>
      </c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</row>
    <row r="81" ht="15.75" customHeight="1">
      <c r="A81" s="44" t="s">
        <v>848</v>
      </c>
      <c r="B81" s="45" t="s">
        <v>849</v>
      </c>
      <c r="C81" s="46" t="str">
        <f>HYPERLINK("https://ra-matina.ru/?vendor_code=ДК-139")</f>
        <v>https://ra-matina.ru/?vendor_code=ДК-139</v>
      </c>
      <c r="D81" s="47" t="s">
        <v>104</v>
      </c>
      <c r="E81" s="48">
        <v>3.0</v>
      </c>
      <c r="F81" s="49">
        <v>5400.0</v>
      </c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ht="15.75" customHeight="1">
      <c r="A82" s="47" t="s">
        <v>850</v>
      </c>
      <c r="B82" s="60" t="s">
        <v>851</v>
      </c>
      <c r="C82" s="46" t="str">
        <f>HYPERLINK("https://ra-matina.ru/?vendor_code=ДК-124")</f>
        <v>https://ra-matina.ru/?vendor_code=ДК-124</v>
      </c>
      <c r="D82" s="53" t="s">
        <v>104</v>
      </c>
      <c r="E82" s="54">
        <v>3.0</v>
      </c>
      <c r="F82" s="49">
        <v>5400.0</v>
      </c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ht="15.75" customHeight="1">
      <c r="A83" s="57" t="s">
        <v>852</v>
      </c>
      <c r="B83" s="56" t="s">
        <v>853</v>
      </c>
      <c r="C83" s="46" t="str">
        <f>HYPERLINK("https://ra-matina.ru/?vendor_code=ДК-64")</f>
        <v>https://ra-matina.ru/?vendor_code=ДК-64</v>
      </c>
      <c r="D83" s="53" t="s">
        <v>104</v>
      </c>
      <c r="E83" s="54">
        <v>3.0</v>
      </c>
      <c r="F83" s="49">
        <v>5400.0</v>
      </c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ht="15.75" customHeight="1">
      <c r="A84" s="57" t="s">
        <v>854</v>
      </c>
      <c r="B84" s="56" t="s">
        <v>855</v>
      </c>
      <c r="C84" s="46" t="str">
        <f>HYPERLINK("https://ra-matina.ru/?vendor_code=ДК-60")</f>
        <v>https://ra-matina.ru/?vendor_code=ДК-60</v>
      </c>
      <c r="D84" s="53" t="s">
        <v>104</v>
      </c>
      <c r="E84" s="54">
        <v>3.0</v>
      </c>
      <c r="F84" s="49">
        <v>5400.0</v>
      </c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ht="15.75" customHeight="1">
      <c r="A85" s="57" t="s">
        <v>856</v>
      </c>
      <c r="B85" s="56" t="s">
        <v>857</v>
      </c>
      <c r="C85" s="46" t="str">
        <f>HYPERLINK("https://ra-matina.ru/?vendor_code=ДК-61")</f>
        <v>https://ra-matina.ru/?vendor_code=ДК-61</v>
      </c>
      <c r="D85" s="53" t="s">
        <v>104</v>
      </c>
      <c r="E85" s="54">
        <v>3.0</v>
      </c>
      <c r="F85" s="49">
        <v>5400.0</v>
      </c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ht="15.75" customHeight="1">
      <c r="A86" s="57" t="s">
        <v>858</v>
      </c>
      <c r="B86" s="56" t="s">
        <v>859</v>
      </c>
      <c r="C86" s="46" t="str">
        <f>HYPERLINK("https://ra-matina.ru/?vendor_code=ДК-58")</f>
        <v>https://ra-matina.ru/?vendor_code=ДК-58</v>
      </c>
      <c r="D86" s="53" t="s">
        <v>104</v>
      </c>
      <c r="E86" s="54">
        <v>3.0</v>
      </c>
      <c r="F86" s="49">
        <v>5400.0</v>
      </c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ht="15.75" customHeight="1">
      <c r="A87" s="57" t="s">
        <v>860</v>
      </c>
      <c r="B87" s="56" t="s">
        <v>861</v>
      </c>
      <c r="C87" s="46" t="str">
        <f>HYPERLINK("https://ra-matina.ru/?vendor_code=ДК-52")</f>
        <v>https://ra-matina.ru/?vendor_code=ДК-52</v>
      </c>
      <c r="D87" s="53" t="s">
        <v>104</v>
      </c>
      <c r="E87" s="54">
        <v>3.0</v>
      </c>
      <c r="F87" s="49">
        <v>5400.0</v>
      </c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ht="15.75" customHeight="1">
      <c r="A88" s="57" t="s">
        <v>862</v>
      </c>
      <c r="B88" s="56" t="s">
        <v>863</v>
      </c>
      <c r="C88" s="46" t="str">
        <f>HYPERLINK("https://ra-matina.ru/?vendor_code=ДК-59")</f>
        <v>https://ra-matina.ru/?vendor_code=ДК-59</v>
      </c>
      <c r="D88" s="53" t="s">
        <v>104</v>
      </c>
      <c r="E88" s="54">
        <v>3.0</v>
      </c>
      <c r="F88" s="49">
        <v>5400.0</v>
      </c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ht="15.75" customHeight="1">
      <c r="A89" s="57" t="s">
        <v>864</v>
      </c>
      <c r="B89" s="56" t="s">
        <v>865</v>
      </c>
      <c r="C89" s="46" t="str">
        <f>HYPERLINK("https://ra-matina.ru/?vendor_code=ДК-57")</f>
        <v>https://ra-matina.ru/?vendor_code=ДК-57</v>
      </c>
      <c r="D89" s="53" t="s">
        <v>104</v>
      </c>
      <c r="E89" s="54">
        <v>3.0</v>
      </c>
      <c r="F89" s="49">
        <v>5400.0</v>
      </c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ht="15.75" customHeight="1">
      <c r="A90" s="57" t="s">
        <v>866</v>
      </c>
      <c r="B90" s="56" t="s">
        <v>867</v>
      </c>
      <c r="C90" s="46" t="str">
        <f>HYPERLINK("https://ra-matina.ru/?vendor_code=ДК-54")</f>
        <v>https://ra-matina.ru/?vendor_code=ДК-54</v>
      </c>
      <c r="D90" s="53" t="s">
        <v>104</v>
      </c>
      <c r="E90" s="54">
        <v>3.0</v>
      </c>
      <c r="F90" s="49">
        <v>5400.0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ht="15.75" customHeight="1">
      <c r="A91" s="51" t="s">
        <v>868</v>
      </c>
      <c r="B91" s="56" t="s">
        <v>869</v>
      </c>
      <c r="C91" s="46" t="str">
        <f>HYPERLINK("https://ra-matina.ru/?vendor_code=ДК-56")</f>
        <v>https://ra-matina.ru/?vendor_code=ДК-56</v>
      </c>
      <c r="D91" s="53" t="s">
        <v>104</v>
      </c>
      <c r="E91" s="54">
        <v>3.0</v>
      </c>
      <c r="F91" s="49">
        <v>5400.0</v>
      </c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ht="15.75" customHeight="1">
      <c r="A92" s="57" t="s">
        <v>870</v>
      </c>
      <c r="B92" s="56" t="s">
        <v>871</v>
      </c>
      <c r="C92" s="46" t="str">
        <f>HYPERLINK("https://ra-matina.ru/?vendor_code=ДК-53")</f>
        <v>https://ra-matina.ru/?vendor_code=ДК-53</v>
      </c>
      <c r="D92" s="53" t="s">
        <v>104</v>
      </c>
      <c r="E92" s="54">
        <v>3.0</v>
      </c>
      <c r="F92" s="49">
        <v>5400.0</v>
      </c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ht="15.75" customHeight="1">
      <c r="A93" s="57" t="s">
        <v>872</v>
      </c>
      <c r="B93" s="56" t="s">
        <v>873</v>
      </c>
      <c r="C93" s="46" t="str">
        <f>HYPERLINK("https://ra-matina.ru/?vendor_code=ДК-55")</f>
        <v>https://ra-matina.ru/?vendor_code=ДК-55</v>
      </c>
      <c r="D93" s="53" t="s">
        <v>104</v>
      </c>
      <c r="E93" s="54">
        <v>3.0</v>
      </c>
      <c r="F93" s="49">
        <v>5400.0</v>
      </c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ht="15.75" customHeight="1">
      <c r="A94" s="57" t="s">
        <v>874</v>
      </c>
      <c r="B94" s="56" t="s">
        <v>875</v>
      </c>
      <c r="C94" s="46" t="str">
        <f>HYPERLINK("https://ra-matina.ru/?vendor_code=ДК-50")</f>
        <v>https://ra-matina.ru/?vendor_code=ДК-50</v>
      </c>
      <c r="D94" s="53" t="s">
        <v>104</v>
      </c>
      <c r="E94" s="54">
        <v>3.0</v>
      </c>
      <c r="F94" s="49">
        <v>5400.0</v>
      </c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ht="15.75" customHeight="1">
      <c r="A95" s="51" t="s">
        <v>876</v>
      </c>
      <c r="B95" s="56" t="s">
        <v>877</v>
      </c>
      <c r="C95" s="46" t="str">
        <f>HYPERLINK("https://ra-matina.ru/?vendor_code=ДК-51")</f>
        <v>https://ra-matina.ru/?vendor_code=ДК-51</v>
      </c>
      <c r="D95" s="53" t="s">
        <v>104</v>
      </c>
      <c r="E95" s="54">
        <v>3.0</v>
      </c>
      <c r="F95" s="49">
        <v>5400.0</v>
      </c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ht="15.75" customHeight="1">
      <c r="A96" s="57" t="s">
        <v>878</v>
      </c>
      <c r="B96" s="56" t="s">
        <v>879</v>
      </c>
      <c r="C96" s="46" t="str">
        <f>HYPERLINK("https://ra-matina.ru/?vendor_code=ДК-48")</f>
        <v>https://ra-matina.ru/?vendor_code=ДК-48</v>
      </c>
      <c r="D96" s="53" t="s">
        <v>104</v>
      </c>
      <c r="E96" s="54">
        <v>3.0</v>
      </c>
      <c r="F96" s="49">
        <v>5400.0</v>
      </c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ht="15.75" customHeight="1">
      <c r="A97" s="57" t="s">
        <v>880</v>
      </c>
      <c r="B97" s="56" t="s">
        <v>881</v>
      </c>
      <c r="C97" s="46" t="str">
        <f>HYPERLINK("https://ra-matina.ru/?vendor_code=ДК-49")</f>
        <v>https://ra-matina.ru/?vendor_code=ДК-49</v>
      </c>
      <c r="D97" s="53" t="s">
        <v>104</v>
      </c>
      <c r="E97" s="54">
        <v>3.0</v>
      </c>
      <c r="F97" s="49">
        <v>5400.0</v>
      </c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ht="15.75" customHeight="1">
      <c r="A98" s="57" t="s">
        <v>882</v>
      </c>
      <c r="B98" s="56" t="s">
        <v>883</v>
      </c>
      <c r="C98" s="46" t="str">
        <f>HYPERLINK("https://ra-matina.ru/?vendor_code=ДК-47")</f>
        <v>https://ra-matina.ru/?vendor_code=ДК-47</v>
      </c>
      <c r="D98" s="53" t="s">
        <v>104</v>
      </c>
      <c r="E98" s="54">
        <v>3.0</v>
      </c>
      <c r="F98" s="49">
        <v>5400.0</v>
      </c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ht="15.75" customHeight="1">
      <c r="A99" s="51" t="s">
        <v>884</v>
      </c>
      <c r="B99" s="56" t="s">
        <v>885</v>
      </c>
      <c r="C99" s="46" t="str">
        <f>HYPERLINK("https://ra-matina.ru/?vendor_code=ДК-45")</f>
        <v>https://ra-matina.ru/?vendor_code=ДК-45</v>
      </c>
      <c r="D99" s="53" t="s">
        <v>104</v>
      </c>
      <c r="E99" s="54">
        <v>3.0</v>
      </c>
      <c r="F99" s="49">
        <v>5400.0</v>
      </c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ht="15.75" customHeight="1">
      <c r="A100" s="57" t="s">
        <v>886</v>
      </c>
      <c r="B100" s="56" t="s">
        <v>887</v>
      </c>
      <c r="C100" s="46" t="str">
        <f>HYPERLINK("https://ra-matina.ru/?vendor_code=ДК-63")</f>
        <v>https://ra-matina.ru/?vendor_code=ДК-63</v>
      </c>
      <c r="D100" s="53" t="s">
        <v>104</v>
      </c>
      <c r="E100" s="54">
        <v>3.0</v>
      </c>
      <c r="F100" s="49">
        <v>5400.0</v>
      </c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ht="15.75" customHeight="1">
      <c r="A101" s="57" t="s">
        <v>888</v>
      </c>
      <c r="B101" s="56" t="s">
        <v>889</v>
      </c>
      <c r="C101" s="46" t="str">
        <f>HYPERLINK("https://ra-matina.ru/?vendor_code=ДК-46")</f>
        <v>https://ra-matina.ru/?vendor_code=ДК-46</v>
      </c>
      <c r="D101" s="53" t="s">
        <v>104</v>
      </c>
      <c r="E101" s="48">
        <v>3.0</v>
      </c>
      <c r="F101" s="49">
        <v>5400.0</v>
      </c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ht="15.75" customHeight="1">
      <c r="A102" s="51" t="s">
        <v>890</v>
      </c>
      <c r="B102" s="56" t="s">
        <v>891</v>
      </c>
      <c r="C102" s="46" t="str">
        <f>HYPERLINK("https://ra-matina.ru/?vendor_code=ДК-62")</f>
        <v>https://ra-matina.ru/?vendor_code=ДК-62</v>
      </c>
      <c r="D102" s="53" t="s">
        <v>104</v>
      </c>
      <c r="E102" s="54">
        <v>3.0</v>
      </c>
      <c r="F102" s="49">
        <v>5400.0</v>
      </c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ht="15.75" customHeight="1">
      <c r="A103" s="47" t="s">
        <v>892</v>
      </c>
      <c r="B103" s="52" t="s">
        <v>893</v>
      </c>
      <c r="C103" s="46" t="str">
        <f>HYPERLINK("https://ra-matina.ru/?vendor_code=ДК-119")</f>
        <v>https://ra-matina.ru/?vendor_code=ДК-119</v>
      </c>
      <c r="D103" s="53" t="s">
        <v>104</v>
      </c>
      <c r="E103" s="54">
        <v>3.0</v>
      </c>
      <c r="F103" s="49">
        <v>5400.0</v>
      </c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ht="15.75" customHeight="1">
      <c r="A104" s="47" t="s">
        <v>894</v>
      </c>
      <c r="B104" s="52" t="s">
        <v>895</v>
      </c>
      <c r="C104" s="46" t="str">
        <f>HYPERLINK("https://ra-matina.ru/?vendor_code=ДК-120")</f>
        <v>https://ra-matina.ru/?vendor_code=ДК-120</v>
      </c>
      <c r="D104" s="53" t="s">
        <v>104</v>
      </c>
      <c r="E104" s="54">
        <v>3.0</v>
      </c>
      <c r="F104" s="49">
        <v>5400.0</v>
      </c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ht="15.75" customHeight="1">
      <c r="A105" s="51" t="s">
        <v>896</v>
      </c>
      <c r="B105" s="56" t="s">
        <v>897</v>
      </c>
      <c r="C105" s="46" t="str">
        <f>HYPERLINK("https://ra-matina.ru/?vendor_code=ДК-80")</f>
        <v>https://ra-matina.ru/?vendor_code=ДК-80</v>
      </c>
      <c r="D105" s="53" t="s">
        <v>104</v>
      </c>
      <c r="E105" s="54">
        <v>3.0</v>
      </c>
      <c r="F105" s="49">
        <v>5400.0</v>
      </c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ht="15.75" customHeight="1">
      <c r="A106" s="51" t="s">
        <v>898</v>
      </c>
      <c r="B106" s="56" t="s">
        <v>899</v>
      </c>
      <c r="C106" s="46" t="str">
        <f>HYPERLINK("https://ra-matina.ru/?vendor_code=ДК-82")</f>
        <v>https://ra-matina.ru/?vendor_code=ДК-82</v>
      </c>
      <c r="D106" s="53" t="s">
        <v>104</v>
      </c>
      <c r="E106" s="54">
        <v>3.0</v>
      </c>
      <c r="F106" s="49">
        <v>5400.0</v>
      </c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ht="15.75" customHeight="1">
      <c r="A107" s="51" t="s">
        <v>900</v>
      </c>
      <c r="B107" s="56" t="s">
        <v>901</v>
      </c>
      <c r="C107" s="46" t="str">
        <f>HYPERLINK("https://ra-matina.ru/?vendor_code=ДК-79")</f>
        <v>https://ra-matina.ru/?vendor_code=ДК-79</v>
      </c>
      <c r="D107" s="53" t="s">
        <v>104</v>
      </c>
      <c r="E107" s="54">
        <v>3.0</v>
      </c>
      <c r="F107" s="49">
        <v>5400.0</v>
      </c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ht="15.75" customHeight="1">
      <c r="A108" s="51" t="s">
        <v>902</v>
      </c>
      <c r="B108" s="56" t="s">
        <v>903</v>
      </c>
      <c r="C108" s="46" t="str">
        <f>HYPERLINK("https://ra-matina.ru/?vendor_code=ДК-81")</f>
        <v>https://ra-matina.ru/?vendor_code=ДК-81</v>
      </c>
      <c r="D108" s="53" t="s">
        <v>104</v>
      </c>
      <c r="E108" s="54">
        <v>3.0</v>
      </c>
      <c r="F108" s="49">
        <v>5400.0</v>
      </c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ht="15.75" customHeight="1">
      <c r="A109" s="51" t="s">
        <v>904</v>
      </c>
      <c r="B109" s="56" t="s">
        <v>905</v>
      </c>
      <c r="C109" s="46" t="str">
        <f>HYPERLINK("https://ra-matina.ru/?vendor_code=ДК-78")</f>
        <v>https://ra-matina.ru/?vendor_code=ДК-78</v>
      </c>
      <c r="D109" s="53" t="s">
        <v>104</v>
      </c>
      <c r="E109" s="54">
        <v>3.0</v>
      </c>
      <c r="F109" s="49">
        <v>5400.0</v>
      </c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ht="15.75" customHeight="1">
      <c r="A110" s="51" t="s">
        <v>906</v>
      </c>
      <c r="B110" s="70" t="s">
        <v>907</v>
      </c>
      <c r="C110" s="46" t="str">
        <f>HYPERLINK("https://ra-matina.ru/?vendor_code=ДК-131")</f>
        <v>https://ra-matina.ru/?vendor_code=ДК-131</v>
      </c>
      <c r="D110" s="47" t="s">
        <v>104</v>
      </c>
      <c r="E110" s="48">
        <v>3.0</v>
      </c>
      <c r="F110" s="49">
        <v>5400.0</v>
      </c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ht="15.75" customHeight="1">
      <c r="A111" s="57" t="s">
        <v>908</v>
      </c>
      <c r="B111" s="56" t="s">
        <v>909</v>
      </c>
      <c r="C111" s="46" t="str">
        <f>HYPERLINK("https://ra-matina.ru/?vendor_code=ДК-84")</f>
        <v>https://ra-matina.ru/?vendor_code=ДК-84</v>
      </c>
      <c r="D111" s="53" t="s">
        <v>104</v>
      </c>
      <c r="E111" s="54">
        <v>3.0</v>
      </c>
      <c r="F111" s="49">
        <v>5400.0</v>
      </c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ht="15.75" customHeight="1">
      <c r="A112" s="57" t="s">
        <v>910</v>
      </c>
      <c r="B112" s="56" t="s">
        <v>911</v>
      </c>
      <c r="C112" s="46" t="str">
        <f>HYPERLINK("https://ra-matina.ru/?vendor_code=ДК-89")</f>
        <v>https://ra-matina.ru/?vendor_code=ДК-89</v>
      </c>
      <c r="D112" s="53" t="s">
        <v>104</v>
      </c>
      <c r="E112" s="54">
        <v>3.0</v>
      </c>
      <c r="F112" s="49">
        <v>5400.0</v>
      </c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ht="15.75" customHeight="1">
      <c r="A113" s="57" t="s">
        <v>912</v>
      </c>
      <c r="B113" s="56" t="s">
        <v>913</v>
      </c>
      <c r="C113" s="46" t="str">
        <f>HYPERLINK("https://ra-matina.ru/?vendor_code=ДК-91")</f>
        <v>https://ra-matina.ru/?vendor_code=ДК-91</v>
      </c>
      <c r="D113" s="53" t="s">
        <v>104</v>
      </c>
      <c r="E113" s="54">
        <v>3.0</v>
      </c>
      <c r="F113" s="49">
        <v>5400.0</v>
      </c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ht="15.75" customHeight="1">
      <c r="A114" s="57" t="s">
        <v>914</v>
      </c>
      <c r="B114" s="56" t="s">
        <v>915</v>
      </c>
      <c r="C114" s="46" t="str">
        <f>HYPERLINK("https://ra-matina.ru/?vendor_code=ДК-93")</f>
        <v>https://ra-matina.ru/?vendor_code=ДК-93</v>
      </c>
      <c r="D114" s="53" t="s">
        <v>104</v>
      </c>
      <c r="E114" s="54">
        <v>3.0</v>
      </c>
      <c r="F114" s="49">
        <v>5400.0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ht="15.75" customHeight="1">
      <c r="A115" s="57" t="s">
        <v>916</v>
      </c>
      <c r="B115" s="56" t="s">
        <v>917</v>
      </c>
      <c r="C115" s="46" t="str">
        <f>HYPERLINK("https://ra-matina.ru/?vendor_code=ДК-92")</f>
        <v>https://ra-matina.ru/?vendor_code=ДК-92</v>
      </c>
      <c r="D115" s="53" t="s">
        <v>104</v>
      </c>
      <c r="E115" s="54">
        <v>3.0</v>
      </c>
      <c r="F115" s="49">
        <v>5400.0</v>
      </c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ht="15.75" customHeight="1">
      <c r="A116" s="57" t="s">
        <v>918</v>
      </c>
      <c r="B116" s="56" t="s">
        <v>919</v>
      </c>
      <c r="C116" s="46" t="str">
        <f>HYPERLINK("https://ra-matina.ru/?vendor_code=ДК-85")</f>
        <v>https://ra-matina.ru/?vendor_code=ДК-85</v>
      </c>
      <c r="D116" s="53" t="s">
        <v>104</v>
      </c>
      <c r="E116" s="54">
        <v>3.0</v>
      </c>
      <c r="F116" s="49">
        <v>5400.0</v>
      </c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ht="15.75" customHeight="1">
      <c r="A117" s="57" t="s">
        <v>920</v>
      </c>
      <c r="B117" s="56" t="s">
        <v>921</v>
      </c>
      <c r="C117" s="46" t="str">
        <f>HYPERLINK("https://ra-matina.ru/?vendor_code=ДК-86")</f>
        <v>https://ra-matina.ru/?vendor_code=ДК-86</v>
      </c>
      <c r="D117" s="53" t="s">
        <v>104</v>
      </c>
      <c r="E117" s="54">
        <v>3.0</v>
      </c>
      <c r="F117" s="49">
        <v>5400.0</v>
      </c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ht="15.75" customHeight="1">
      <c r="A118" s="57" t="s">
        <v>922</v>
      </c>
      <c r="B118" s="56" t="s">
        <v>923</v>
      </c>
      <c r="C118" s="46" t="str">
        <f>HYPERLINK("https://ra-matina.ru/?vendor_code=ДК-87")</f>
        <v>https://ra-matina.ru/?vendor_code=ДК-87</v>
      </c>
      <c r="D118" s="53" t="s">
        <v>104</v>
      </c>
      <c r="E118" s="54">
        <v>3.0</v>
      </c>
      <c r="F118" s="49">
        <v>5400.0</v>
      </c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ht="15.75" customHeight="1">
      <c r="A119" s="57" t="s">
        <v>924</v>
      </c>
      <c r="B119" s="56" t="s">
        <v>925</v>
      </c>
      <c r="C119" s="46" t="str">
        <f>HYPERLINK("https://ra-matina.ru/?vendor_code=ДК-88")</f>
        <v>https://ra-matina.ru/?vendor_code=ДК-88</v>
      </c>
      <c r="D119" s="53" t="s">
        <v>104</v>
      </c>
      <c r="E119" s="54">
        <v>3.0</v>
      </c>
      <c r="F119" s="49">
        <v>5400.0</v>
      </c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ht="15.75" customHeight="1">
      <c r="A120" s="57" t="s">
        <v>926</v>
      </c>
      <c r="B120" s="56" t="s">
        <v>927</v>
      </c>
      <c r="C120" s="46" t="str">
        <f>HYPERLINK("https://ra-matina.ru/?vendor_code=ДК-83")</f>
        <v>https://ra-matina.ru/?vendor_code=ДК-83</v>
      </c>
      <c r="D120" s="53" t="s">
        <v>104</v>
      </c>
      <c r="E120" s="54">
        <v>3.0</v>
      </c>
      <c r="F120" s="49">
        <v>5400.0</v>
      </c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ht="15.75" customHeight="1">
      <c r="A121" s="57" t="s">
        <v>928</v>
      </c>
      <c r="B121" s="56" t="s">
        <v>929</v>
      </c>
      <c r="C121" s="46" t="str">
        <f>HYPERLINK("https://ra-matina.ru/?vendor_code=ДК-90")</f>
        <v>https://ra-matina.ru/?vendor_code=ДК-90</v>
      </c>
      <c r="D121" s="53" t="s">
        <v>104</v>
      </c>
      <c r="E121" s="54">
        <v>3.0</v>
      </c>
      <c r="F121" s="49">
        <v>5400.0</v>
      </c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ht="15.75" customHeight="1">
      <c r="A122" s="57" t="s">
        <v>930</v>
      </c>
      <c r="B122" s="56" t="s">
        <v>931</v>
      </c>
      <c r="C122" s="46" t="str">
        <f>HYPERLINK("https://ra-matina.ru/?vendor_code=ДК-94")</f>
        <v>https://ra-matina.ru/?vendor_code=ДК-94</v>
      </c>
      <c r="D122" s="53" t="s">
        <v>104</v>
      </c>
      <c r="E122" s="54">
        <v>3.0</v>
      </c>
      <c r="F122" s="49">
        <v>5400.0</v>
      </c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ht="15.75" customHeight="1">
      <c r="A123" s="44" t="s">
        <v>932</v>
      </c>
      <c r="B123" s="45" t="s">
        <v>933</v>
      </c>
      <c r="C123" s="46" t="str">
        <f>HYPERLINK("https://ra-matina.ru/?vendor_code=ДК-141")</f>
        <v>https://ra-matina.ru/?vendor_code=ДК-141</v>
      </c>
      <c r="D123" s="47" t="s">
        <v>104</v>
      </c>
      <c r="E123" s="48">
        <v>3.0</v>
      </c>
      <c r="F123" s="49">
        <v>5400.0</v>
      </c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ht="15.75" customHeight="1">
      <c r="A124" s="47" t="s">
        <v>934</v>
      </c>
      <c r="B124" s="56" t="s">
        <v>935</v>
      </c>
      <c r="C124" s="46" t="str">
        <f>HYPERLINK("https://ra-matina.ru/?vendor_code=ДК-22")</f>
        <v>https://ra-matina.ru/?vendor_code=ДК-22</v>
      </c>
      <c r="D124" s="53" t="s">
        <v>104</v>
      </c>
      <c r="E124" s="54">
        <v>3.0</v>
      </c>
      <c r="F124" s="49">
        <v>5400.0</v>
      </c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ht="15.75" customHeight="1">
      <c r="A125" s="47" t="s">
        <v>936</v>
      </c>
      <c r="B125" s="56" t="s">
        <v>937</v>
      </c>
      <c r="C125" s="46" t="str">
        <f>HYPERLINK("https://ra-matina.ru/?vendor_code=ДК-21")</f>
        <v>https://ra-matina.ru/?vendor_code=ДК-21</v>
      </c>
      <c r="D125" s="53" t="s">
        <v>104</v>
      </c>
      <c r="E125" s="54">
        <v>3.0</v>
      </c>
      <c r="F125" s="49">
        <v>5400.0</v>
      </c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ht="15.75" customHeight="1">
      <c r="A126" s="47" t="s">
        <v>938</v>
      </c>
      <c r="B126" s="56" t="s">
        <v>939</v>
      </c>
      <c r="C126" s="46" t="str">
        <f>HYPERLINK("https://ra-matina.ru/?vendor_code=ДК-27")</f>
        <v>https://ra-matina.ru/?vendor_code=ДК-27</v>
      </c>
      <c r="D126" s="53" t="s">
        <v>104</v>
      </c>
      <c r="E126" s="54">
        <v>3.0</v>
      </c>
      <c r="F126" s="49">
        <v>5400.0</v>
      </c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ht="15.75" customHeight="1">
      <c r="A127" s="47" t="s">
        <v>940</v>
      </c>
      <c r="B127" s="56" t="s">
        <v>941</v>
      </c>
      <c r="C127" s="46" t="str">
        <f>HYPERLINK("https://ra-matina.ru/?vendor_code=ДК-26")</f>
        <v>https://ra-matina.ru/?vendor_code=ДК-26</v>
      </c>
      <c r="D127" s="53" t="s">
        <v>104</v>
      </c>
      <c r="E127" s="54">
        <v>3.0</v>
      </c>
      <c r="F127" s="49">
        <v>5400.0</v>
      </c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ht="15.75" customHeight="1">
      <c r="A128" s="47" t="s">
        <v>942</v>
      </c>
      <c r="B128" s="56" t="s">
        <v>943</v>
      </c>
      <c r="C128" s="46" t="str">
        <f>HYPERLINK("https://ra-matina.ru/?vendor_code=ДК-25")</f>
        <v>https://ra-matina.ru/?vendor_code=ДК-25</v>
      </c>
      <c r="D128" s="53" t="s">
        <v>104</v>
      </c>
      <c r="E128" s="54">
        <v>3.0</v>
      </c>
      <c r="F128" s="49">
        <v>5400.0</v>
      </c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ht="15.75" customHeight="1">
      <c r="A129" s="47" t="s">
        <v>944</v>
      </c>
      <c r="B129" s="56" t="s">
        <v>945</v>
      </c>
      <c r="C129" s="46" t="str">
        <f>HYPERLINK("https://ra-matina.ru/?vendor_code=ДК-24")</f>
        <v>https://ra-matina.ru/?vendor_code=ДК-24</v>
      </c>
      <c r="D129" s="53" t="s">
        <v>104</v>
      </c>
      <c r="E129" s="54">
        <v>3.0</v>
      </c>
      <c r="F129" s="49">
        <v>5400.0</v>
      </c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ht="15.75" customHeight="1">
      <c r="A130" s="47" t="s">
        <v>946</v>
      </c>
      <c r="B130" s="56" t="s">
        <v>947</v>
      </c>
      <c r="C130" s="46" t="str">
        <f>HYPERLINK("https://ra-matina.ru/?vendor_code=ДК-23")</f>
        <v>https://ra-matina.ru/?vendor_code=ДК-23</v>
      </c>
      <c r="D130" s="53" t="s">
        <v>104</v>
      </c>
      <c r="E130" s="54">
        <v>3.0</v>
      </c>
      <c r="F130" s="49">
        <v>5400.0</v>
      </c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ht="15.75" customHeight="1">
      <c r="A131" s="47" t="s">
        <v>948</v>
      </c>
      <c r="B131" s="56" t="s">
        <v>949</v>
      </c>
      <c r="C131" s="46" t="str">
        <f>HYPERLINK("https://ra-matina.ru/?vendor_code=ДК-28")</f>
        <v>https://ra-matina.ru/?vendor_code=ДК-28</v>
      </c>
      <c r="D131" s="53" t="s">
        <v>104</v>
      </c>
      <c r="E131" s="54">
        <v>3.0</v>
      </c>
      <c r="F131" s="49">
        <v>5400.0</v>
      </c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</row>
    <row r="132" ht="15.75" customHeight="1">
      <c r="A132" s="47" t="s">
        <v>950</v>
      </c>
      <c r="B132" s="52" t="s">
        <v>951</v>
      </c>
      <c r="C132" s="46" t="str">
        <f>HYPERLINK("https://ra-matina.ru/?vendor_code=ДК-118")</f>
        <v>https://ra-matina.ru/?vendor_code=ДК-118</v>
      </c>
      <c r="D132" s="53" t="s">
        <v>104</v>
      </c>
      <c r="E132" s="54">
        <v>3.0</v>
      </c>
      <c r="F132" s="49">
        <v>5400.0</v>
      </c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ht="15.75" customHeight="1">
      <c r="A133" s="47" t="s">
        <v>952</v>
      </c>
      <c r="B133" s="60" t="s">
        <v>953</v>
      </c>
      <c r="C133" s="46" t="str">
        <f>HYPERLINK("https://ra-matina.ru/?vendor_code=ДК-20")</f>
        <v>https://ra-matina.ru/?vendor_code=ДК-20</v>
      </c>
      <c r="D133" s="53" t="s">
        <v>104</v>
      </c>
      <c r="E133" s="54">
        <v>3.0</v>
      </c>
      <c r="F133" s="49">
        <v>5400.0</v>
      </c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</row>
    <row r="134" ht="15.75" customHeight="1">
      <c r="A134" s="47" t="s">
        <v>954</v>
      </c>
      <c r="B134" s="56" t="s">
        <v>955</v>
      </c>
      <c r="C134" s="46" t="str">
        <f>HYPERLINK("https://ra-matina.ru/?vendor_code=ДК-126")</f>
        <v>https://ra-matina.ru/?vendor_code=ДК-126</v>
      </c>
      <c r="D134" s="53" t="s">
        <v>104</v>
      </c>
      <c r="E134" s="48">
        <v>3.0</v>
      </c>
      <c r="F134" s="49">
        <v>5400.0</v>
      </c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ht="15.75" customHeight="1">
      <c r="A135" s="44" t="s">
        <v>956</v>
      </c>
      <c r="B135" s="45" t="s">
        <v>957</v>
      </c>
      <c r="C135" s="46" t="str">
        <f>HYPERLINK("https://ra-matina.ru/?vendor_code=ДК-136")</f>
        <v>https://ra-matina.ru/?vendor_code=ДК-136</v>
      </c>
      <c r="D135" s="47" t="s">
        <v>104</v>
      </c>
      <c r="E135" s="48">
        <v>3.0</v>
      </c>
      <c r="F135" s="49">
        <v>5400.0</v>
      </c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</row>
    <row r="136" ht="19.5" customHeight="1">
      <c r="A136" s="44" t="s">
        <v>958</v>
      </c>
      <c r="B136" s="56" t="s">
        <v>959</v>
      </c>
      <c r="C136" s="46" t="str">
        <f>HYPERLINK("https://ra-matina.ru/?vendor_code=ДК-6")</f>
        <v>https://ra-matina.ru/?vendor_code=ДК-6</v>
      </c>
      <c r="D136" s="53" t="s">
        <v>104</v>
      </c>
      <c r="E136" s="54">
        <v>3.0</v>
      </c>
      <c r="F136" s="49">
        <v>5400.0</v>
      </c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</row>
    <row r="137" ht="15.75" customHeight="1">
      <c r="A137" s="57" t="s">
        <v>960</v>
      </c>
      <c r="B137" s="56" t="s">
        <v>961</v>
      </c>
      <c r="C137" s="46" t="str">
        <f>HYPERLINK("https://ra-matina.ru/?vendor_code=ДК-5")</f>
        <v>https://ra-matina.ru/?vendor_code=ДК-5</v>
      </c>
      <c r="D137" s="53" t="s">
        <v>104</v>
      </c>
      <c r="E137" s="54">
        <v>3.0</v>
      </c>
      <c r="F137" s="49">
        <v>5400.0</v>
      </c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</row>
    <row r="138" ht="15.75" customHeight="1">
      <c r="A138" s="57" t="s">
        <v>962</v>
      </c>
      <c r="B138" s="56" t="s">
        <v>963</v>
      </c>
      <c r="C138" s="46" t="str">
        <f>HYPERLINK("https://ra-matina.ru/?vendor_code=ДК-11")</f>
        <v>https://ra-matina.ru/?vendor_code=ДК-11</v>
      </c>
      <c r="D138" s="53" t="s">
        <v>104</v>
      </c>
      <c r="E138" s="54">
        <v>3.0</v>
      </c>
      <c r="F138" s="49">
        <v>5400.0</v>
      </c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ht="15.75" customHeight="1">
      <c r="A139" s="57" t="s">
        <v>964</v>
      </c>
      <c r="B139" s="56" t="s">
        <v>965</v>
      </c>
      <c r="C139" s="46" t="str">
        <f>HYPERLINK("https://ra-matina.ru/?vendor_code=ДК-9")</f>
        <v>https://ra-matina.ru/?vendor_code=ДК-9</v>
      </c>
      <c r="D139" s="47" t="s">
        <v>104</v>
      </c>
      <c r="E139" s="54">
        <v>3.0</v>
      </c>
      <c r="F139" s="49">
        <v>5400.0</v>
      </c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</row>
    <row r="140" ht="15.75" customHeight="1">
      <c r="A140" s="57" t="s">
        <v>966</v>
      </c>
      <c r="B140" s="56" t="s">
        <v>967</v>
      </c>
      <c r="C140" s="46" t="str">
        <f>HYPERLINK("https://ra-matina.ru/?vendor_code=ДК-12")</f>
        <v>https://ra-matina.ru/?vendor_code=ДК-12</v>
      </c>
      <c r="D140" s="53" t="s">
        <v>104</v>
      </c>
      <c r="E140" s="54">
        <v>3.0</v>
      </c>
      <c r="F140" s="49">
        <v>5400.0</v>
      </c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</row>
    <row r="141" ht="15.75" customHeight="1">
      <c r="A141" s="57" t="s">
        <v>968</v>
      </c>
      <c r="B141" s="56" t="s">
        <v>969</v>
      </c>
      <c r="C141" s="46" t="str">
        <f>HYPERLINK("https://ra-matina.ru/?vendor_code=ДК-7")</f>
        <v>https://ra-matina.ru/?vendor_code=ДК-7</v>
      </c>
      <c r="D141" s="53" t="s">
        <v>104</v>
      </c>
      <c r="E141" s="54">
        <v>3.0</v>
      </c>
      <c r="F141" s="49">
        <v>5400.0</v>
      </c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</row>
    <row r="142" ht="15.75" customHeight="1">
      <c r="A142" s="57" t="s">
        <v>970</v>
      </c>
      <c r="B142" s="56" t="s">
        <v>971</v>
      </c>
      <c r="C142" s="46" t="str">
        <f>HYPERLINK("https://ra-matina.ru/?vendor_code=ДК-10")</f>
        <v>https://ra-matina.ru/?vendor_code=ДК-10</v>
      </c>
      <c r="D142" s="53" t="s">
        <v>104</v>
      </c>
      <c r="E142" s="54">
        <v>3.0</v>
      </c>
      <c r="F142" s="49">
        <v>5400.0</v>
      </c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</row>
    <row r="143" ht="15.75" customHeight="1">
      <c r="A143" s="57" t="s">
        <v>972</v>
      </c>
      <c r="B143" s="56" t="s">
        <v>973</v>
      </c>
      <c r="C143" s="46" t="str">
        <f>HYPERLINK("https://ra-matina.ru/?vendor_code=ДК-8")</f>
        <v>https://ra-matina.ru/?vendor_code=ДК-8</v>
      </c>
      <c r="D143" s="47" t="s">
        <v>104</v>
      </c>
      <c r="E143" s="54">
        <v>3.0</v>
      </c>
      <c r="F143" s="49">
        <v>5400.0</v>
      </c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ht="15.75" customHeight="1">
      <c r="A144" s="57" t="s">
        <v>974</v>
      </c>
      <c r="B144" s="56" t="s">
        <v>975</v>
      </c>
      <c r="C144" s="46" t="str">
        <f>HYPERLINK("https://ra-matina.ru/?vendor_code=ДК-3")</f>
        <v>https://ra-matina.ru/?vendor_code=ДК-3</v>
      </c>
      <c r="D144" s="53" t="s">
        <v>104</v>
      </c>
      <c r="E144" s="54">
        <v>3.0</v>
      </c>
      <c r="F144" s="49">
        <v>5400.0</v>
      </c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ht="15.75" customHeight="1">
      <c r="A145" s="57" t="s">
        <v>976</v>
      </c>
      <c r="B145" s="56" t="s">
        <v>977</v>
      </c>
      <c r="C145" s="46" t="str">
        <f>HYPERLINK("https://ra-matina.ru/?vendor_code=ДК-4")</f>
        <v>https://ra-matina.ru/?vendor_code=ДК-4</v>
      </c>
      <c r="D145" s="61" t="s">
        <v>104</v>
      </c>
      <c r="E145" s="75">
        <v>3.0</v>
      </c>
      <c r="F145" s="49">
        <v>5400.0</v>
      </c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</row>
    <row r="146" ht="15.75" customHeight="1">
      <c r="A146" s="57" t="s">
        <v>978</v>
      </c>
      <c r="B146" s="56" t="s">
        <v>979</v>
      </c>
      <c r="C146" s="46" t="str">
        <f>HYPERLINK("https://ra-matina.ru/?vendor_code=ДК-1")</f>
        <v>https://ra-matina.ru/?vendor_code=ДК-1</v>
      </c>
      <c r="D146" s="53" t="s">
        <v>104</v>
      </c>
      <c r="E146" s="54">
        <v>3.0</v>
      </c>
      <c r="F146" s="49">
        <v>5400.0</v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ht="15.75" customHeight="1">
      <c r="A147" s="57" t="s">
        <v>980</v>
      </c>
      <c r="B147" s="56" t="s">
        <v>981</v>
      </c>
      <c r="C147" s="46" t="str">
        <f>HYPERLINK("https://ra-matina.ru/?vendor_code=ДК-2")</f>
        <v>https://ra-matina.ru/?vendor_code=ДК-2</v>
      </c>
      <c r="D147" s="53" t="s">
        <v>104</v>
      </c>
      <c r="E147" s="54">
        <v>3.0</v>
      </c>
      <c r="F147" s="49">
        <v>5400.0</v>
      </c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ht="15.75" customHeight="1">
      <c r="A148" s="47" t="s">
        <v>982</v>
      </c>
      <c r="B148" s="56" t="s">
        <v>983</v>
      </c>
      <c r="C148" s="46" t="str">
        <f>HYPERLINK("https://ra-matina.ru/?vendor_code=ДК-127")</f>
        <v>https://ra-matina.ru/?vendor_code=ДК-127</v>
      </c>
      <c r="D148" s="53" t="s">
        <v>104</v>
      </c>
      <c r="E148" s="48">
        <v>3.0</v>
      </c>
      <c r="F148" s="49">
        <v>5400.0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ht="15.75" customHeight="1">
      <c r="A149" s="57" t="s">
        <v>984</v>
      </c>
      <c r="B149" s="56" t="s">
        <v>985</v>
      </c>
      <c r="C149" s="46" t="str">
        <f>HYPERLINK("https://ra-matina.ru/?vendor_code=ДК-44")</f>
        <v>https://ra-matina.ru/?vendor_code=ДК-44</v>
      </c>
      <c r="D149" s="53" t="s">
        <v>104</v>
      </c>
      <c r="E149" s="54">
        <v>3.0</v>
      </c>
      <c r="F149" s="49">
        <v>5400.0</v>
      </c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ht="15.75" customHeight="1">
      <c r="A150" s="61" t="s">
        <v>986</v>
      </c>
      <c r="B150" s="62" t="s">
        <v>987</v>
      </c>
      <c r="C150" s="63" t="str">
        <f>HYPERLINK("https://ra-matina.ru/?vendor_code=ДК-117")</f>
        <v>https://ra-matina.ru/?vendor_code=ДК-117</v>
      </c>
      <c r="D150" s="61" t="s">
        <v>104</v>
      </c>
      <c r="E150" s="75">
        <v>3.0</v>
      </c>
      <c r="F150" s="49">
        <v>5400.0</v>
      </c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ht="15.75" customHeight="1">
      <c r="A151" s="76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ht="15.75" customHeight="1">
      <c r="A152" s="76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ht="15.75" customHeight="1">
      <c r="A153" s="76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ht="15.75" customHeight="1">
      <c r="A154" s="76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ht="15.75" customHeight="1">
      <c r="A155" s="76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ht="15.75" customHeight="1">
      <c r="A156" s="76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ht="15.75" customHeight="1">
      <c r="A157" s="76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ht="15.75" customHeight="1">
      <c r="A158" s="76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ht="15.75" customHeight="1">
      <c r="A159" s="76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ht="15.75" customHeight="1">
      <c r="A160" s="76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ht="15.75" customHeight="1">
      <c r="A161" s="76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ht="15.75" customHeight="1">
      <c r="A162" s="76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ht="15.75" customHeight="1">
      <c r="A163" s="76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ht="15.75" customHeight="1">
      <c r="A164" s="76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ht="15.75" customHeight="1">
      <c r="A165" s="76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ht="15.75" customHeight="1">
      <c r="A166" s="76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ht="15.75" customHeight="1">
      <c r="A167" s="76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ht="15.75" customHeight="1">
      <c r="A168" s="76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ht="15.75" customHeight="1">
      <c r="A169" s="76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ht="15.75" customHeight="1">
      <c r="A170" s="76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ht="15.75" customHeight="1">
      <c r="A171" s="76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ht="15.75" customHeight="1">
      <c r="A172" s="76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ht="15.75" customHeight="1">
      <c r="A173" s="76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ht="15.75" customHeight="1">
      <c r="A174" s="76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ht="15.75" customHeight="1">
      <c r="A175" s="76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ht="15.75" customHeight="1">
      <c r="A176" s="76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ht="15.75" customHeight="1">
      <c r="A177" s="76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ht="15.75" customHeight="1">
      <c r="A178" s="76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ht="15.75" customHeight="1">
      <c r="A179" s="76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ht="15.75" customHeight="1">
      <c r="A180" s="76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ht="15.75" customHeight="1">
      <c r="A181" s="76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ht="15.75" customHeight="1">
      <c r="A182" s="76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ht="15.75" customHeight="1">
      <c r="A183" s="76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ht="15.75" customHeight="1">
      <c r="A184" s="76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ht="15.75" customHeight="1">
      <c r="A185" s="76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ht="15.75" customHeight="1">
      <c r="A186" s="76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ht="15.75" customHeight="1">
      <c r="A187" s="76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ht="15.75" customHeight="1">
      <c r="A188" s="76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ht="15.75" customHeight="1">
      <c r="A189" s="76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ht="15.75" customHeight="1">
      <c r="A190" s="76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ht="15.75" customHeight="1">
      <c r="A191" s="76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ht="15.75" customHeight="1">
      <c r="A192" s="76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ht="15.75" customHeight="1">
      <c r="A193" s="76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ht="15.75" customHeight="1">
      <c r="A194" s="76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ht="15.75" customHeight="1">
      <c r="A195" s="76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ht="15.75" customHeight="1">
      <c r="A196" s="76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ht="15.75" customHeight="1">
      <c r="A197" s="77"/>
      <c r="B197" s="78"/>
      <c r="C197" s="78"/>
      <c r="D197" s="78"/>
      <c r="E197" s="7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ht="15.75" customHeight="1">
      <c r="A198" s="79"/>
      <c r="B198" s="79"/>
    </row>
    <row r="199" ht="15.75" customHeight="1">
      <c r="A199" s="79"/>
      <c r="B199" s="79"/>
    </row>
    <row r="200" ht="15.75" customHeight="1">
      <c r="A200" s="79"/>
      <c r="B200" s="79"/>
    </row>
    <row r="201" ht="15.75" customHeight="1">
      <c r="A201" s="79"/>
      <c r="B201" s="79"/>
    </row>
    <row r="202" ht="15.75" customHeight="1">
      <c r="A202" s="79"/>
      <c r="B202" s="79"/>
    </row>
    <row r="203" ht="15.75" customHeight="1">
      <c r="A203" s="79"/>
      <c r="B203" s="79"/>
    </row>
    <row r="204" ht="15.75" customHeight="1">
      <c r="A204" s="79"/>
      <c r="B204" s="79"/>
    </row>
    <row r="205" ht="15.75" customHeight="1">
      <c r="A205" s="79"/>
      <c r="B205" s="79"/>
    </row>
    <row r="206" ht="15.75" customHeight="1">
      <c r="A206" s="79"/>
      <c r="B206" s="79"/>
    </row>
    <row r="207" ht="15.75" customHeight="1">
      <c r="A207" s="79"/>
      <c r="B207" s="79"/>
    </row>
    <row r="208" ht="15.75" customHeight="1">
      <c r="A208" s="79"/>
      <c r="B208" s="79"/>
    </row>
    <row r="209" ht="15.75" customHeight="1">
      <c r="A209" s="79"/>
      <c r="B209" s="79"/>
    </row>
    <row r="210" ht="15.75" customHeight="1">
      <c r="A210" s="79"/>
      <c r="B210" s="79"/>
    </row>
    <row r="211" ht="15.75" customHeight="1">
      <c r="A211" s="79"/>
      <c r="B211" s="79"/>
    </row>
    <row r="212" ht="15.75" customHeight="1">
      <c r="A212" s="79"/>
      <c r="B212" s="79"/>
    </row>
    <row r="213" ht="15.75" customHeight="1">
      <c r="A213" s="79"/>
      <c r="B213" s="79"/>
    </row>
    <row r="214" ht="15.75" customHeight="1">
      <c r="A214" s="79"/>
      <c r="B214" s="79"/>
    </row>
    <row r="215" ht="15.75" customHeight="1">
      <c r="A215" s="79"/>
      <c r="B215" s="79"/>
    </row>
    <row r="216" ht="15.75" customHeight="1">
      <c r="A216" s="79"/>
      <c r="B216" s="79"/>
    </row>
    <row r="217" ht="15.75" customHeight="1">
      <c r="A217" s="79"/>
      <c r="B217" s="79"/>
    </row>
    <row r="218" ht="15.75" customHeight="1">
      <c r="A218" s="79"/>
      <c r="B218" s="79"/>
    </row>
    <row r="219" ht="15.75" customHeight="1">
      <c r="A219" s="79"/>
      <c r="B219" s="79"/>
    </row>
    <row r="220" ht="15.75" customHeight="1">
      <c r="A220" s="79"/>
      <c r="B220" s="79"/>
    </row>
    <row r="221" ht="15.75" customHeight="1">
      <c r="A221" s="79"/>
      <c r="B221" s="79"/>
    </row>
    <row r="222" ht="15.75" customHeight="1">
      <c r="A222" s="79"/>
      <c r="B222" s="79"/>
    </row>
    <row r="223" ht="15.75" customHeight="1">
      <c r="A223" s="79"/>
      <c r="B223" s="79"/>
    </row>
    <row r="224" ht="15.75" customHeight="1">
      <c r="A224" s="79"/>
      <c r="B224" s="79"/>
    </row>
    <row r="225" ht="15.75" customHeight="1">
      <c r="A225" s="79"/>
      <c r="B225" s="79"/>
    </row>
    <row r="226" ht="15.75" customHeight="1">
      <c r="A226" s="79"/>
      <c r="B226" s="79"/>
    </row>
    <row r="227" ht="15.75" customHeight="1">
      <c r="A227" s="79"/>
      <c r="B227" s="79"/>
    </row>
    <row r="228" ht="15.75" customHeight="1">
      <c r="A228" s="79"/>
      <c r="B228" s="79"/>
    </row>
    <row r="229" ht="15.75" customHeight="1">
      <c r="A229" s="79"/>
      <c r="B229" s="79"/>
    </row>
    <row r="230" ht="15.75" customHeight="1">
      <c r="A230" s="79"/>
      <c r="B230" s="79"/>
    </row>
    <row r="231" ht="15.75" customHeight="1">
      <c r="A231" s="79"/>
      <c r="B231" s="79"/>
    </row>
    <row r="232" ht="15.75" customHeight="1">
      <c r="A232" s="79"/>
      <c r="B232" s="79"/>
    </row>
    <row r="233" ht="15.75" customHeight="1">
      <c r="A233" s="79"/>
      <c r="B233" s="79"/>
    </row>
    <row r="234" ht="15.75" customHeight="1">
      <c r="A234" s="79"/>
      <c r="B234" s="79"/>
    </row>
    <row r="235" ht="15.75" customHeight="1">
      <c r="A235" s="79"/>
      <c r="B235" s="79"/>
    </row>
    <row r="236" ht="15.75" customHeight="1">
      <c r="A236" s="79"/>
      <c r="B236" s="79"/>
    </row>
    <row r="237" ht="15.75" customHeight="1">
      <c r="A237" s="79"/>
      <c r="B237" s="79"/>
    </row>
    <row r="238" ht="15.75" customHeight="1">
      <c r="A238" s="79"/>
      <c r="B238" s="79"/>
    </row>
    <row r="239" ht="15.75" customHeight="1">
      <c r="A239" s="79"/>
      <c r="B239" s="79"/>
    </row>
    <row r="240" ht="15.75" customHeight="1">
      <c r="A240" s="79"/>
      <c r="B240" s="79"/>
    </row>
    <row r="241" ht="15.75" customHeight="1">
      <c r="A241" s="79"/>
      <c r="B241" s="79"/>
    </row>
    <row r="242" ht="15.75" customHeight="1">
      <c r="A242" s="79"/>
      <c r="B242" s="79"/>
    </row>
    <row r="243" ht="15.75" customHeight="1">
      <c r="A243" s="79"/>
      <c r="B243" s="79"/>
    </row>
    <row r="244" ht="15.75" customHeight="1">
      <c r="A244" s="79"/>
      <c r="B244" s="79"/>
    </row>
    <row r="245" ht="15.75" customHeight="1">
      <c r="A245" s="79"/>
      <c r="B245" s="79"/>
    </row>
    <row r="246" ht="15.75" customHeight="1">
      <c r="A246" s="79"/>
      <c r="B246" s="79"/>
    </row>
    <row r="247" ht="15.75" customHeight="1">
      <c r="A247" s="79"/>
      <c r="B247" s="79"/>
    </row>
    <row r="248" ht="15.75" customHeight="1">
      <c r="A248" s="79"/>
      <c r="B248" s="79"/>
    </row>
    <row r="249" ht="15.75" customHeight="1">
      <c r="A249" s="79"/>
      <c r="B249" s="79"/>
    </row>
    <row r="250" ht="15.75" customHeight="1">
      <c r="A250" s="79"/>
      <c r="B250" s="79"/>
    </row>
    <row r="251" ht="15.75" customHeight="1">
      <c r="A251" s="79"/>
      <c r="B251" s="79"/>
    </row>
    <row r="252" ht="15.75" customHeight="1">
      <c r="A252" s="79"/>
      <c r="B252" s="79"/>
    </row>
    <row r="253" ht="15.75" customHeight="1">
      <c r="A253" s="79"/>
      <c r="B253" s="79"/>
    </row>
    <row r="254" ht="15.75" customHeight="1">
      <c r="A254" s="79"/>
      <c r="B254" s="79"/>
    </row>
    <row r="255" ht="15.75" customHeight="1">
      <c r="A255" s="79"/>
      <c r="B255" s="79"/>
    </row>
    <row r="256" ht="15.75" customHeight="1">
      <c r="A256" s="79"/>
      <c r="B256" s="79"/>
    </row>
    <row r="257" ht="15.75" customHeight="1">
      <c r="A257" s="79"/>
      <c r="B257" s="79"/>
    </row>
    <row r="258" ht="15.75" customHeight="1">
      <c r="A258" s="79"/>
      <c r="B258" s="79"/>
    </row>
    <row r="259" ht="15.75" customHeight="1">
      <c r="A259" s="79"/>
      <c r="B259" s="79"/>
    </row>
    <row r="260" ht="15.75" customHeight="1">
      <c r="A260" s="79"/>
      <c r="B260" s="79"/>
    </row>
    <row r="261" ht="15.75" customHeight="1">
      <c r="A261" s="79"/>
      <c r="B261" s="79"/>
    </row>
    <row r="262" ht="15.75" customHeight="1">
      <c r="A262" s="79"/>
      <c r="B262" s="79"/>
    </row>
    <row r="263" ht="15.75" customHeight="1">
      <c r="A263" s="79"/>
      <c r="B263" s="79"/>
    </row>
    <row r="264" ht="15.75" customHeight="1">
      <c r="A264" s="79"/>
      <c r="B264" s="79"/>
    </row>
    <row r="265" ht="15.75" customHeight="1">
      <c r="A265" s="79"/>
      <c r="B265" s="79"/>
    </row>
    <row r="266" ht="15.75" customHeight="1">
      <c r="A266" s="79"/>
      <c r="B266" s="79"/>
    </row>
    <row r="267" ht="15.75" customHeight="1">
      <c r="A267" s="79"/>
      <c r="B267" s="79"/>
    </row>
    <row r="268" ht="15.75" customHeight="1">
      <c r="A268" s="79"/>
      <c r="B268" s="79"/>
    </row>
    <row r="269" ht="15.75" customHeight="1">
      <c r="A269" s="79"/>
      <c r="B269" s="79"/>
    </row>
    <row r="270" ht="15.75" customHeight="1">
      <c r="A270" s="79"/>
      <c r="B270" s="79"/>
    </row>
    <row r="271" ht="15.75" customHeight="1">
      <c r="A271" s="79"/>
      <c r="B271" s="79"/>
    </row>
    <row r="272" ht="15.75" customHeight="1">
      <c r="A272" s="79"/>
      <c r="B272" s="79"/>
    </row>
    <row r="273" ht="15.75" customHeight="1">
      <c r="A273" s="79"/>
      <c r="B273" s="79"/>
    </row>
    <row r="274" ht="15.75" customHeight="1">
      <c r="A274" s="79"/>
      <c r="B274" s="79"/>
    </row>
    <row r="275" ht="15.75" customHeight="1">
      <c r="A275" s="79"/>
      <c r="B275" s="79"/>
    </row>
    <row r="276" ht="15.75" customHeight="1">
      <c r="A276" s="79"/>
      <c r="B276" s="79"/>
    </row>
    <row r="277" ht="15.75" customHeight="1">
      <c r="A277" s="79"/>
      <c r="B277" s="79"/>
    </row>
    <row r="278" ht="15.75" customHeight="1">
      <c r="A278" s="79"/>
      <c r="B278" s="79"/>
    </row>
    <row r="279" ht="15.75" customHeight="1">
      <c r="A279" s="79"/>
      <c r="B279" s="79"/>
    </row>
    <row r="280" ht="15.75" customHeight="1">
      <c r="A280" s="79"/>
      <c r="B280" s="79"/>
    </row>
    <row r="281" ht="15.75" customHeight="1">
      <c r="A281" s="79"/>
      <c r="B281" s="79"/>
    </row>
    <row r="282" ht="15.75" customHeight="1">
      <c r="A282" s="79"/>
      <c r="B282" s="79"/>
    </row>
    <row r="283" ht="15.75" customHeight="1">
      <c r="A283" s="79"/>
      <c r="B283" s="79"/>
    </row>
    <row r="284" ht="15.75" customHeight="1">
      <c r="A284" s="79"/>
      <c r="B284" s="79"/>
    </row>
    <row r="285" ht="15.75" customHeight="1">
      <c r="A285" s="79"/>
      <c r="B285" s="79"/>
    </row>
    <row r="286" ht="15.75" customHeight="1">
      <c r="A286" s="79"/>
      <c r="B286" s="79"/>
    </row>
    <row r="287" ht="15.75" customHeight="1">
      <c r="A287" s="79"/>
      <c r="B287" s="79"/>
    </row>
    <row r="288" ht="15.75" customHeight="1">
      <c r="A288" s="79"/>
      <c r="B288" s="79"/>
    </row>
    <row r="289" ht="15.75" customHeight="1">
      <c r="A289" s="79"/>
      <c r="B289" s="79"/>
    </row>
    <row r="290" ht="15.75" customHeight="1">
      <c r="A290" s="79"/>
      <c r="B290" s="79"/>
    </row>
    <row r="291" ht="15.75" customHeight="1">
      <c r="A291" s="79"/>
      <c r="B291" s="79"/>
    </row>
    <row r="292" ht="15.75" customHeight="1">
      <c r="A292" s="79"/>
      <c r="B292" s="79"/>
    </row>
    <row r="293" ht="15.75" customHeight="1">
      <c r="A293" s="79"/>
      <c r="B293" s="79"/>
    </row>
    <row r="294" ht="15.75" customHeight="1">
      <c r="A294" s="79"/>
      <c r="B294" s="79"/>
    </row>
    <row r="295" ht="15.75" customHeight="1">
      <c r="A295" s="79"/>
      <c r="B295" s="79"/>
    </row>
    <row r="296" ht="15.75" customHeight="1">
      <c r="A296" s="79"/>
      <c r="B296" s="79"/>
    </row>
    <row r="297" ht="15.75" customHeight="1">
      <c r="A297" s="79"/>
      <c r="B297" s="79"/>
    </row>
    <row r="298" ht="15.75" customHeight="1">
      <c r="A298" s="79"/>
      <c r="B298" s="79"/>
    </row>
    <row r="299" ht="15.75" customHeight="1">
      <c r="A299" s="79"/>
      <c r="B299" s="79"/>
    </row>
    <row r="300" ht="15.75" customHeight="1">
      <c r="A300" s="79"/>
      <c r="B300" s="79"/>
    </row>
    <row r="301" ht="15.75" customHeight="1">
      <c r="A301" s="79"/>
      <c r="B301" s="79"/>
    </row>
    <row r="302" ht="15.75" customHeight="1">
      <c r="A302" s="79"/>
      <c r="B302" s="79"/>
    </row>
    <row r="303" ht="15.75" customHeight="1">
      <c r="A303" s="79"/>
      <c r="B303" s="79"/>
    </row>
    <row r="304" ht="15.75" customHeight="1">
      <c r="A304" s="79"/>
      <c r="B304" s="79"/>
    </row>
    <row r="305" ht="15.75" customHeight="1">
      <c r="A305" s="79"/>
      <c r="B305" s="79"/>
    </row>
    <row r="306" ht="15.75" customHeight="1">
      <c r="A306" s="79"/>
      <c r="B306" s="79"/>
    </row>
    <row r="307" ht="15.75" customHeight="1">
      <c r="A307" s="79"/>
      <c r="B307" s="79"/>
    </row>
    <row r="308" ht="15.75" customHeight="1">
      <c r="A308" s="79"/>
      <c r="B308" s="79"/>
    </row>
    <row r="309" ht="15.75" customHeight="1">
      <c r="A309" s="79"/>
      <c r="B309" s="79"/>
    </row>
    <row r="310" ht="15.75" customHeight="1">
      <c r="A310" s="79"/>
      <c r="B310" s="79"/>
    </row>
    <row r="311" ht="15.75" customHeight="1">
      <c r="A311" s="79"/>
      <c r="B311" s="79"/>
    </row>
    <row r="312" ht="15.75" customHeight="1">
      <c r="A312" s="79"/>
      <c r="B312" s="79"/>
    </row>
    <row r="313" ht="15.75" customHeight="1">
      <c r="A313" s="79"/>
      <c r="B313" s="79"/>
    </row>
    <row r="314" ht="15.75" customHeight="1">
      <c r="A314" s="79"/>
      <c r="B314" s="79"/>
    </row>
    <row r="315" ht="15.75" customHeight="1">
      <c r="A315" s="79"/>
      <c r="B315" s="79"/>
    </row>
    <row r="316" ht="15.75" customHeight="1">
      <c r="A316" s="79"/>
      <c r="B316" s="79"/>
    </row>
    <row r="317" ht="15.75" customHeight="1">
      <c r="A317" s="79"/>
      <c r="B317" s="79"/>
    </row>
    <row r="318" ht="15.75" customHeight="1">
      <c r="A318" s="79"/>
      <c r="B318" s="79"/>
    </row>
    <row r="319" ht="15.75" customHeight="1">
      <c r="A319" s="79"/>
      <c r="B319" s="79"/>
    </row>
    <row r="320" ht="15.75" customHeight="1">
      <c r="A320" s="79"/>
      <c r="B320" s="79"/>
    </row>
    <row r="321" ht="15.75" customHeight="1">
      <c r="A321" s="79"/>
      <c r="B321" s="79"/>
    </row>
    <row r="322" ht="15.75" customHeight="1">
      <c r="A322" s="79"/>
      <c r="B322" s="79"/>
    </row>
    <row r="323" ht="15.75" customHeight="1">
      <c r="A323" s="79"/>
      <c r="B323" s="79"/>
    </row>
    <row r="324" ht="15.75" customHeight="1">
      <c r="A324" s="79"/>
      <c r="B324" s="79"/>
    </row>
    <row r="325" ht="15.75" customHeight="1">
      <c r="A325" s="79"/>
      <c r="B325" s="79"/>
    </row>
    <row r="326" ht="15.75" customHeight="1">
      <c r="A326" s="79"/>
      <c r="B326" s="79"/>
    </row>
    <row r="327" ht="15.75" customHeight="1">
      <c r="A327" s="79"/>
      <c r="B327" s="79"/>
    </row>
    <row r="328" ht="15.75" customHeight="1">
      <c r="A328" s="79"/>
      <c r="B328" s="79"/>
    </row>
    <row r="329" ht="15.75" customHeight="1">
      <c r="A329" s="79"/>
      <c r="B329" s="79"/>
    </row>
    <row r="330" ht="15.75" customHeight="1">
      <c r="A330" s="79"/>
      <c r="B330" s="79"/>
    </row>
    <row r="331" ht="15.75" customHeight="1">
      <c r="A331" s="79"/>
      <c r="B331" s="79"/>
    </row>
    <row r="332" ht="15.75" customHeight="1">
      <c r="A332" s="79"/>
      <c r="B332" s="79"/>
    </row>
    <row r="333" ht="15.75" customHeight="1">
      <c r="A333" s="79"/>
      <c r="B333" s="79"/>
    </row>
    <row r="334" ht="15.75" customHeight="1">
      <c r="A334" s="79"/>
      <c r="B334" s="79"/>
    </row>
    <row r="335" ht="15.75" customHeight="1">
      <c r="A335" s="79"/>
      <c r="B335" s="79"/>
    </row>
    <row r="336" ht="15.75" customHeight="1">
      <c r="A336" s="79"/>
      <c r="B336" s="79"/>
    </row>
    <row r="337" ht="15.75" customHeight="1">
      <c r="A337" s="79"/>
      <c r="B337" s="79"/>
    </row>
    <row r="338" ht="15.75" customHeight="1">
      <c r="A338" s="79"/>
      <c r="B338" s="79"/>
    </row>
    <row r="339" ht="15.75" customHeight="1">
      <c r="A339" s="79"/>
      <c r="B339" s="79"/>
    </row>
    <row r="340" ht="15.75" customHeight="1">
      <c r="A340" s="79"/>
      <c r="B340" s="79"/>
    </row>
    <row r="341" ht="15.75" customHeight="1">
      <c r="A341" s="79"/>
      <c r="B341" s="79"/>
    </row>
    <row r="342" ht="15.75" customHeight="1">
      <c r="A342" s="79"/>
      <c r="B342" s="79"/>
    </row>
    <row r="343" ht="15.75" customHeight="1">
      <c r="A343" s="79"/>
      <c r="B343" s="79"/>
    </row>
    <row r="344" ht="15.75" customHeight="1">
      <c r="A344" s="79"/>
      <c r="B344" s="79"/>
    </row>
    <row r="345" ht="15.75" customHeight="1">
      <c r="A345" s="79"/>
      <c r="B345" s="79"/>
    </row>
    <row r="346" ht="15.75" customHeight="1">
      <c r="A346" s="79"/>
      <c r="B346" s="79"/>
    </row>
    <row r="347" ht="15.75" customHeight="1">
      <c r="A347" s="79"/>
      <c r="B347" s="79"/>
    </row>
    <row r="348" ht="15.75" customHeight="1">
      <c r="A348" s="79"/>
      <c r="B348" s="79"/>
    </row>
    <row r="349" ht="15.75" customHeight="1">
      <c r="A349" s="79"/>
      <c r="B349" s="79"/>
    </row>
    <row r="350" ht="15.75" customHeight="1">
      <c r="A350" s="79"/>
      <c r="B350" s="79"/>
    </row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4"/>
    <mergeCell ref="B1:F1"/>
    <mergeCell ref="B2:F2"/>
    <mergeCell ref="B4:F4"/>
    <mergeCell ref="A6:F6"/>
    <mergeCell ref="A7:F7"/>
  </mergeCells>
  <conditionalFormatting sqref="G77:W77">
    <cfRule type="notContainsBlanks" dxfId="0" priority="1">
      <formula>LEN(TRIM(G77))&gt;0</formula>
    </cfRule>
  </conditionalFormatting>
  <printOptions/>
  <pageMargins bottom="0.0" footer="0.0" header="0.0" left="0.0" right="0.0" top="0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5"/>
    <col customWidth="1" min="2" max="2" width="43.38"/>
    <col customWidth="1" min="3" max="3" width="19.88"/>
    <col customWidth="1" min="4" max="4" width="11.13"/>
    <col customWidth="1" min="5" max="5" width="11.63"/>
    <col customWidth="1" min="6" max="6" width="9.13"/>
    <col customWidth="1" min="7" max="7" width="15.63"/>
    <col customWidth="1" min="8" max="8" width="13.0"/>
    <col customWidth="1" min="9" max="9" width="12.0"/>
    <col customWidth="1" min="10" max="10" width="13.75"/>
    <col customWidth="1" min="11" max="20" width="29.13"/>
  </cols>
  <sheetData>
    <row r="1" ht="15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</row>
    <row r="2" ht="14.25" customHeight="1">
      <c r="A2" s="4"/>
      <c r="B2" s="5" t="s">
        <v>1</v>
      </c>
      <c r="C2" s="3"/>
      <c r="D2" s="3"/>
      <c r="E2" s="3"/>
      <c r="F2" s="3"/>
      <c r="G2" s="3"/>
      <c r="H2" s="3"/>
      <c r="I2" s="3"/>
      <c r="J2" s="3"/>
    </row>
    <row r="3" ht="14.25" customHeight="1">
      <c r="A3" s="4"/>
      <c r="B3" s="80" t="s">
        <v>2</v>
      </c>
      <c r="C3" s="81"/>
      <c r="D3" s="81"/>
      <c r="E3" s="81"/>
      <c r="F3" s="81"/>
      <c r="G3" s="81"/>
      <c r="H3" s="81"/>
      <c r="I3" s="81"/>
      <c r="J3" s="81"/>
    </row>
    <row r="4" ht="66.75" customHeight="1">
      <c r="A4" s="4"/>
      <c r="B4" s="82"/>
    </row>
    <row r="5" ht="50.25" customHeight="1">
      <c r="A5" s="27" t="s">
        <v>3</v>
      </c>
      <c r="B5" s="27" t="s">
        <v>4</v>
      </c>
      <c r="C5" s="27" t="s">
        <v>5</v>
      </c>
      <c r="D5" s="27" t="s">
        <v>988</v>
      </c>
      <c r="E5" s="27" t="s">
        <v>989</v>
      </c>
      <c r="F5" s="27" t="s">
        <v>990</v>
      </c>
      <c r="G5" s="27" t="s">
        <v>991</v>
      </c>
      <c r="H5" s="27" t="s">
        <v>992</v>
      </c>
      <c r="I5" s="27" t="s">
        <v>993</v>
      </c>
      <c r="J5" s="27" t="s">
        <v>994</v>
      </c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1.0" customHeight="1">
      <c r="A6" s="10" t="s">
        <v>995</v>
      </c>
      <c r="B6" s="11"/>
      <c r="C6" s="11"/>
      <c r="D6" s="11"/>
      <c r="E6" s="11"/>
      <c r="F6" s="11"/>
      <c r="G6" s="11"/>
      <c r="H6" s="11"/>
      <c r="I6" s="11"/>
      <c r="J6" s="11"/>
    </row>
    <row r="7" ht="14.25" customHeight="1">
      <c r="A7" s="13" t="s">
        <v>101</v>
      </c>
    </row>
    <row r="8" ht="15.75" customHeight="1">
      <c r="A8" s="51" t="s">
        <v>996</v>
      </c>
      <c r="B8" s="60" t="s">
        <v>997</v>
      </c>
      <c r="C8" s="63" t="str">
        <f>HYPERLINK("https://ra-matina.ru/?vendor_code=ГТО-27")</f>
        <v>https://ra-matina.ru/?vendor_code=ГТО-27</v>
      </c>
      <c r="D8" s="51" t="s">
        <v>998</v>
      </c>
      <c r="E8" s="83">
        <v>1.0</v>
      </c>
      <c r="F8" s="84">
        <v>5400.0</v>
      </c>
      <c r="G8" s="83" t="s">
        <v>999</v>
      </c>
      <c r="H8" s="83">
        <v>4.0</v>
      </c>
      <c r="I8" s="84">
        <v>3000.0</v>
      </c>
      <c r="J8" s="84">
        <v>16900.0</v>
      </c>
      <c r="K8" s="85"/>
      <c r="L8" s="85"/>
      <c r="M8" s="85"/>
      <c r="N8" s="85"/>
      <c r="O8" s="85"/>
      <c r="P8" s="85"/>
      <c r="Q8" s="85"/>
      <c r="R8" s="85"/>
      <c r="S8" s="85"/>
      <c r="T8" s="85"/>
    </row>
    <row r="9" ht="15.75" customHeight="1">
      <c r="A9" s="51" t="s">
        <v>1000</v>
      </c>
      <c r="B9" s="60" t="s">
        <v>1001</v>
      </c>
      <c r="C9" s="63" t="str">
        <f>HYPERLINK("https://ra-matina.ru/?vendor_code=ГТО-26")</f>
        <v>https://ra-matina.ru/?vendor_code=ГТО-26</v>
      </c>
      <c r="D9" s="51" t="s">
        <v>998</v>
      </c>
      <c r="E9" s="83">
        <v>1.0</v>
      </c>
      <c r="F9" s="84">
        <v>5400.0</v>
      </c>
      <c r="G9" s="83" t="s">
        <v>999</v>
      </c>
      <c r="H9" s="83">
        <v>4.0</v>
      </c>
      <c r="I9" s="84">
        <v>3000.0</v>
      </c>
      <c r="J9" s="84">
        <v>16900.0</v>
      </c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15.75" customHeight="1">
      <c r="A10" s="51" t="s">
        <v>1002</v>
      </c>
      <c r="B10" s="60" t="s">
        <v>1003</v>
      </c>
      <c r="C10" s="63" t="str">
        <f>HYPERLINK("https://ra-matina.ru/?vendor_code=ГТО-29")</f>
        <v>https://ra-matina.ru/?vendor_code=ГТО-29</v>
      </c>
      <c r="D10" s="51" t="s">
        <v>998</v>
      </c>
      <c r="E10" s="83">
        <v>1.0</v>
      </c>
      <c r="F10" s="84">
        <v>5400.0</v>
      </c>
      <c r="G10" s="83" t="s">
        <v>999</v>
      </c>
      <c r="H10" s="83">
        <v>4.0</v>
      </c>
      <c r="I10" s="84">
        <v>3000.0</v>
      </c>
      <c r="J10" s="84">
        <v>16900.0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ht="15.75" customHeight="1">
      <c r="A11" s="51" t="s">
        <v>1004</v>
      </c>
      <c r="B11" s="60" t="s">
        <v>1005</v>
      </c>
      <c r="C11" s="63" t="str">
        <f>HYPERLINK("https://ra-matina.ru/?vendor_code=ГТО-30")</f>
        <v>https://ra-matina.ru/?vendor_code=ГТО-30</v>
      </c>
      <c r="D11" s="51" t="s">
        <v>998</v>
      </c>
      <c r="E11" s="83">
        <v>1.0</v>
      </c>
      <c r="F11" s="84">
        <v>5400.0</v>
      </c>
      <c r="G11" s="83" t="s">
        <v>999</v>
      </c>
      <c r="H11" s="83">
        <v>4.0</v>
      </c>
      <c r="I11" s="84">
        <v>3000.0</v>
      </c>
      <c r="J11" s="84">
        <v>16900.0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</row>
    <row r="12" ht="15.75" customHeight="1">
      <c r="A12" s="51" t="s">
        <v>1006</v>
      </c>
      <c r="B12" s="60" t="s">
        <v>1007</v>
      </c>
      <c r="C12" s="63" t="str">
        <f>HYPERLINK("https://ra-matina.ru/?vendor_code=ГТО-33")</f>
        <v>https://ra-matina.ru/?vendor_code=ГТО-33</v>
      </c>
      <c r="D12" s="51" t="s">
        <v>1008</v>
      </c>
      <c r="E12" s="83">
        <v>1.0</v>
      </c>
      <c r="F12" s="84">
        <v>5400.0</v>
      </c>
      <c r="G12" s="83" t="s">
        <v>1008</v>
      </c>
      <c r="H12" s="83">
        <v>8.0</v>
      </c>
      <c r="I12" s="84">
        <v>3000.0</v>
      </c>
      <c r="J12" s="84">
        <v>24300.0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</row>
    <row r="13" ht="15.75" customHeight="1">
      <c r="A13" s="51" t="s">
        <v>1009</v>
      </c>
      <c r="B13" s="52" t="s">
        <v>1010</v>
      </c>
      <c r="C13" s="88" t="str">
        <f>HYPERLINK("https://ra-matina.ru/?vendor_code=ГТО-24")</f>
        <v>https://ra-matina.ru/?vendor_code=ГТО-24</v>
      </c>
      <c r="D13" s="89" t="s">
        <v>998</v>
      </c>
      <c r="E13" s="90">
        <v>1.0</v>
      </c>
      <c r="F13" s="84">
        <v>5400.0</v>
      </c>
      <c r="G13" s="83" t="s">
        <v>1008</v>
      </c>
      <c r="H13" s="83">
        <v>4.0</v>
      </c>
      <c r="I13" s="84">
        <v>3000.0</v>
      </c>
      <c r="J13" s="84">
        <v>16900.0</v>
      </c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ht="15.75" customHeight="1">
      <c r="A14" s="51" t="s">
        <v>1011</v>
      </c>
      <c r="B14" s="60" t="s">
        <v>1012</v>
      </c>
      <c r="C14" s="63" t="str">
        <f>HYPERLINK("https://ra-matina.ru/?vendor_code=ГТО-28")</f>
        <v>https://ra-matina.ru/?vendor_code=ГТО-28</v>
      </c>
      <c r="D14" s="51" t="s">
        <v>998</v>
      </c>
      <c r="E14" s="83">
        <v>1.0</v>
      </c>
      <c r="F14" s="84">
        <v>5400.0</v>
      </c>
      <c r="G14" s="83" t="s">
        <v>1008</v>
      </c>
      <c r="H14" s="83">
        <v>8.0</v>
      </c>
      <c r="I14" s="84">
        <v>3000.0</v>
      </c>
      <c r="J14" s="84">
        <v>19600.0</v>
      </c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ht="15.75" customHeight="1">
      <c r="C15" s="79"/>
    </row>
    <row r="16" ht="15.75" customHeight="1">
      <c r="C16" s="79"/>
    </row>
    <row r="17" ht="15.75" customHeight="1">
      <c r="C17" s="79"/>
    </row>
    <row r="18" ht="15.75" customHeight="1">
      <c r="C18" s="79"/>
    </row>
    <row r="19" ht="15.75" customHeight="1">
      <c r="C19" s="79"/>
    </row>
    <row r="20" ht="15.75" customHeight="1">
      <c r="C20" s="79"/>
    </row>
    <row r="21" ht="15.75" customHeight="1">
      <c r="C21" s="79"/>
    </row>
    <row r="22" ht="15.75" customHeight="1">
      <c r="C22" s="79"/>
    </row>
    <row r="23" ht="15.75" customHeight="1">
      <c r="C23" s="79"/>
    </row>
    <row r="24" ht="15.75" customHeight="1">
      <c r="C24" s="79"/>
    </row>
    <row r="25" ht="15.75" customHeight="1">
      <c r="C25" s="79"/>
    </row>
    <row r="26" ht="15.75" customHeight="1">
      <c r="C26" s="79"/>
    </row>
    <row r="27" ht="15.75" customHeight="1">
      <c r="C27" s="79"/>
    </row>
    <row r="28" ht="15.75" customHeight="1">
      <c r="C28" s="79"/>
    </row>
    <row r="29" ht="15.75" customHeight="1">
      <c r="C29" s="79"/>
    </row>
    <row r="30" ht="15.75" customHeight="1">
      <c r="C30" s="79"/>
    </row>
    <row r="31" ht="15.75" customHeight="1">
      <c r="C31" s="79"/>
    </row>
    <row r="32" ht="15.75" customHeight="1">
      <c r="C32" s="79"/>
    </row>
    <row r="33" ht="15.75" customHeight="1">
      <c r="C33" s="79"/>
    </row>
    <row r="34" ht="15.75" customHeight="1">
      <c r="C34" s="79"/>
    </row>
    <row r="35" ht="15.75" customHeight="1">
      <c r="C35" s="79"/>
    </row>
    <row r="36" ht="15.75" customHeight="1">
      <c r="C36" s="79"/>
    </row>
    <row r="37" ht="15.75" customHeight="1">
      <c r="C37" s="79"/>
    </row>
    <row r="38" ht="15.75" customHeight="1">
      <c r="C38" s="79"/>
    </row>
    <row r="39" ht="15.75" customHeight="1">
      <c r="C39" s="79"/>
    </row>
    <row r="40" ht="15.75" customHeight="1">
      <c r="C40" s="79"/>
    </row>
    <row r="41" ht="15.75" customHeight="1">
      <c r="C41" s="79"/>
    </row>
    <row r="42" ht="15.75" customHeight="1">
      <c r="C42" s="79"/>
    </row>
    <row r="43" ht="15.75" customHeight="1">
      <c r="C43" s="79"/>
    </row>
    <row r="44" ht="15.75" customHeight="1">
      <c r="C44" s="79"/>
    </row>
    <row r="45" ht="15.75" customHeight="1">
      <c r="C45" s="79"/>
    </row>
    <row r="46" ht="15.75" customHeight="1">
      <c r="C46" s="79"/>
    </row>
    <row r="47" ht="15.75" customHeight="1">
      <c r="C47" s="79"/>
    </row>
    <row r="48" ht="15.75" customHeight="1">
      <c r="C48" s="79"/>
    </row>
    <row r="49" ht="15.75" customHeight="1">
      <c r="C49" s="79"/>
    </row>
    <row r="50" ht="15.75" customHeight="1">
      <c r="C50" s="79"/>
    </row>
    <row r="51" ht="15.75" customHeight="1">
      <c r="C51" s="79"/>
    </row>
    <row r="52" ht="15.75" customHeight="1">
      <c r="C52" s="79"/>
    </row>
    <row r="53" ht="15.75" customHeight="1">
      <c r="C53" s="79"/>
    </row>
    <row r="54" ht="15.75" customHeight="1">
      <c r="C54" s="79"/>
    </row>
    <row r="55" ht="15.75" customHeight="1">
      <c r="C55" s="79"/>
    </row>
    <row r="56" ht="15.75" customHeight="1">
      <c r="C56" s="79"/>
    </row>
    <row r="57" ht="15.75" customHeight="1">
      <c r="C57" s="79"/>
    </row>
    <row r="58" ht="15.75" customHeight="1">
      <c r="C58" s="79"/>
    </row>
    <row r="59" ht="15.75" customHeight="1">
      <c r="C59" s="79"/>
    </row>
    <row r="60" ht="15.75" customHeight="1">
      <c r="C60" s="79"/>
    </row>
    <row r="61" ht="15.75" customHeight="1">
      <c r="C61" s="79"/>
    </row>
    <row r="62" ht="15.75" customHeight="1">
      <c r="C62" s="79"/>
    </row>
    <row r="63" ht="15.75" customHeight="1">
      <c r="C63" s="79"/>
    </row>
    <row r="64" ht="15.75" customHeight="1">
      <c r="C64" s="79"/>
    </row>
    <row r="65" ht="15.75" customHeight="1">
      <c r="C65" s="79"/>
    </row>
    <row r="66" ht="15.75" customHeight="1">
      <c r="C66" s="79"/>
    </row>
    <row r="67" ht="15.75" customHeight="1">
      <c r="C67" s="79"/>
    </row>
    <row r="68" ht="15.75" customHeight="1">
      <c r="C68" s="79"/>
    </row>
    <row r="69" ht="15.75" customHeight="1">
      <c r="C69" s="79"/>
    </row>
    <row r="70" ht="15.75" customHeight="1">
      <c r="C70" s="79"/>
    </row>
    <row r="71" ht="15.75" customHeight="1">
      <c r="C71" s="79"/>
    </row>
    <row r="72" ht="15.75" customHeight="1">
      <c r="C72" s="79"/>
    </row>
    <row r="73" ht="15.75" customHeight="1">
      <c r="C73" s="79"/>
    </row>
    <row r="74" ht="15.75" customHeight="1">
      <c r="C74" s="79"/>
    </row>
    <row r="75" ht="15.75" customHeight="1">
      <c r="C75" s="79"/>
    </row>
    <row r="76" ht="15.75" customHeight="1">
      <c r="C76" s="79"/>
    </row>
    <row r="77" ht="15.75" customHeight="1">
      <c r="C77" s="79"/>
    </row>
    <row r="78" ht="15.75" customHeight="1">
      <c r="C78" s="79"/>
    </row>
    <row r="79" ht="15.75" customHeight="1">
      <c r="C79" s="79"/>
    </row>
    <row r="80" ht="15.75" customHeight="1">
      <c r="C80" s="79"/>
    </row>
    <row r="81" ht="15.75" customHeight="1">
      <c r="C81" s="79"/>
    </row>
    <row r="82" ht="15.75" customHeight="1">
      <c r="C82" s="79"/>
    </row>
    <row r="83" ht="15.75" customHeight="1">
      <c r="C83" s="79"/>
    </row>
    <row r="84" ht="15.75" customHeight="1">
      <c r="C84" s="79"/>
    </row>
    <row r="85" ht="15.75" customHeight="1">
      <c r="C85" s="79"/>
    </row>
    <row r="86" ht="15.75" customHeight="1">
      <c r="C86" s="79"/>
    </row>
    <row r="87" ht="15.75" customHeight="1">
      <c r="C87" s="79"/>
    </row>
    <row r="88" ht="15.75" customHeight="1">
      <c r="C88" s="79"/>
    </row>
    <row r="89" ht="15.75" customHeight="1">
      <c r="C89" s="79"/>
    </row>
    <row r="90" ht="15.75" customHeight="1">
      <c r="C90" s="79"/>
    </row>
    <row r="91" ht="15.75" customHeight="1">
      <c r="C91" s="79"/>
    </row>
    <row r="92" ht="15.75" customHeight="1">
      <c r="C92" s="79"/>
    </row>
    <row r="93" ht="15.75" customHeight="1">
      <c r="C93" s="79"/>
    </row>
    <row r="94" ht="15.75" customHeight="1">
      <c r="C94" s="79"/>
    </row>
    <row r="95" ht="15.75" customHeight="1">
      <c r="C95" s="79"/>
    </row>
    <row r="96" ht="15.75" customHeight="1">
      <c r="C96" s="79"/>
    </row>
    <row r="97" ht="15.75" customHeight="1">
      <c r="C97" s="79"/>
    </row>
    <row r="98" ht="15.75" customHeight="1">
      <c r="C98" s="79"/>
    </row>
    <row r="99" ht="15.75" customHeight="1">
      <c r="C99" s="79"/>
    </row>
    <row r="100" ht="15.75" customHeight="1">
      <c r="C100" s="79"/>
    </row>
    <row r="101" ht="15.75" customHeight="1">
      <c r="C101" s="79"/>
    </row>
    <row r="102" ht="15.75" customHeight="1">
      <c r="C102" s="79"/>
    </row>
    <row r="103" ht="15.75" customHeight="1">
      <c r="C103" s="79"/>
    </row>
    <row r="104" ht="15.75" customHeight="1">
      <c r="C104" s="79"/>
    </row>
    <row r="105" ht="15.75" customHeight="1">
      <c r="C105" s="79"/>
    </row>
    <row r="106" ht="15.75" customHeight="1">
      <c r="C106" s="79"/>
    </row>
    <row r="107" ht="15.75" customHeight="1">
      <c r="C107" s="79"/>
    </row>
    <row r="108" ht="15.75" customHeight="1">
      <c r="C108" s="79"/>
    </row>
    <row r="109" ht="15.75" customHeight="1">
      <c r="C109" s="79"/>
    </row>
    <row r="110" ht="15.75" customHeight="1">
      <c r="C110" s="79"/>
    </row>
    <row r="111" ht="15.75" customHeight="1">
      <c r="C111" s="79"/>
    </row>
    <row r="112" ht="15.75" customHeight="1">
      <c r="C112" s="79"/>
    </row>
    <row r="113" ht="15.75" customHeight="1">
      <c r="C113" s="79"/>
    </row>
    <row r="114" ht="15.75" customHeight="1">
      <c r="C114" s="79"/>
    </row>
    <row r="115" ht="15.75" customHeight="1">
      <c r="C115" s="79"/>
    </row>
    <row r="116" ht="15.75" customHeight="1">
      <c r="C116" s="79"/>
    </row>
    <row r="117" ht="15.75" customHeight="1">
      <c r="C117" s="79"/>
    </row>
    <row r="118" ht="15.75" customHeight="1">
      <c r="C118" s="79"/>
    </row>
    <row r="119" ht="15.75" customHeight="1">
      <c r="C119" s="79"/>
    </row>
    <row r="120" ht="15.75" customHeight="1">
      <c r="C120" s="79"/>
    </row>
    <row r="121" ht="15.75" customHeight="1">
      <c r="C121" s="79"/>
    </row>
    <row r="122" ht="15.75" customHeight="1">
      <c r="C122" s="79"/>
    </row>
    <row r="123" ht="15.75" customHeight="1">
      <c r="C123" s="79"/>
    </row>
    <row r="124" ht="15.75" customHeight="1">
      <c r="C124" s="79"/>
    </row>
    <row r="125" ht="15.75" customHeight="1">
      <c r="C125" s="79"/>
    </row>
    <row r="126" ht="15.75" customHeight="1">
      <c r="C126" s="79"/>
    </row>
    <row r="127" ht="15.75" customHeight="1">
      <c r="C127" s="79"/>
    </row>
    <row r="128" ht="15.75" customHeight="1">
      <c r="C128" s="79"/>
    </row>
    <row r="129" ht="15.75" customHeight="1">
      <c r="C129" s="79"/>
    </row>
    <row r="130" ht="15.75" customHeight="1">
      <c r="C130" s="79"/>
    </row>
    <row r="131" ht="15.75" customHeight="1">
      <c r="C131" s="79"/>
    </row>
    <row r="132" ht="15.75" customHeight="1">
      <c r="C132" s="79"/>
    </row>
    <row r="133" ht="15.75" customHeight="1">
      <c r="C133" s="79"/>
    </row>
    <row r="134" ht="15.75" customHeight="1">
      <c r="C134" s="79"/>
    </row>
    <row r="135" ht="15.75" customHeight="1">
      <c r="C135" s="79"/>
    </row>
    <row r="136" ht="15.75" customHeight="1">
      <c r="C136" s="79"/>
    </row>
    <row r="137" ht="15.75" customHeight="1">
      <c r="C137" s="79"/>
    </row>
    <row r="138" ht="15.75" customHeight="1">
      <c r="C138" s="79"/>
    </row>
    <row r="139" ht="15.75" customHeight="1">
      <c r="C139" s="79"/>
    </row>
    <row r="140" ht="15.75" customHeight="1">
      <c r="C140" s="79"/>
    </row>
    <row r="141" ht="15.75" customHeight="1">
      <c r="C141" s="79"/>
    </row>
    <row r="142" ht="15.75" customHeight="1">
      <c r="C142" s="79"/>
    </row>
    <row r="143" ht="15.75" customHeight="1">
      <c r="C143" s="79"/>
    </row>
    <row r="144" ht="15.75" customHeight="1">
      <c r="C144" s="79"/>
    </row>
    <row r="145" ht="15.75" customHeight="1">
      <c r="C145" s="79"/>
    </row>
    <row r="146" ht="15.75" customHeight="1">
      <c r="C146" s="79"/>
    </row>
    <row r="147" ht="15.75" customHeight="1">
      <c r="C147" s="79"/>
    </row>
    <row r="148" ht="15.75" customHeight="1">
      <c r="C148" s="79"/>
    </row>
    <row r="149" ht="15.75" customHeight="1">
      <c r="C149" s="79"/>
    </row>
    <row r="150" ht="15.75" customHeight="1">
      <c r="C150" s="79"/>
    </row>
    <row r="151" ht="15.75" customHeight="1">
      <c r="C151" s="79"/>
    </row>
    <row r="152" ht="15.75" customHeight="1">
      <c r="C152" s="79"/>
    </row>
    <row r="153" ht="15.75" customHeight="1">
      <c r="C153" s="79"/>
    </row>
    <row r="154" ht="15.75" customHeight="1">
      <c r="C154" s="79"/>
    </row>
    <row r="155" ht="15.75" customHeight="1">
      <c r="C155" s="79"/>
    </row>
    <row r="156" ht="15.75" customHeight="1">
      <c r="C156" s="79"/>
    </row>
    <row r="157" ht="15.75" customHeight="1">
      <c r="C157" s="79"/>
    </row>
    <row r="158" ht="15.75" customHeight="1">
      <c r="C158" s="79"/>
    </row>
    <row r="159" ht="15.75" customHeight="1">
      <c r="C159" s="79"/>
    </row>
    <row r="160" ht="15.75" customHeight="1">
      <c r="C160" s="79"/>
    </row>
    <row r="161" ht="15.75" customHeight="1">
      <c r="C161" s="79"/>
    </row>
    <row r="162" ht="15.75" customHeight="1">
      <c r="C162" s="79"/>
    </row>
    <row r="163" ht="15.75" customHeight="1">
      <c r="C163" s="79"/>
    </row>
    <row r="164" ht="15.75" customHeight="1">
      <c r="C164" s="79"/>
    </row>
    <row r="165" ht="15.75" customHeight="1">
      <c r="C165" s="79"/>
    </row>
    <row r="166" ht="15.75" customHeight="1">
      <c r="C166" s="79"/>
    </row>
    <row r="167" ht="15.75" customHeight="1">
      <c r="C167" s="79"/>
    </row>
    <row r="168" ht="15.75" customHeight="1">
      <c r="C168" s="79"/>
    </row>
    <row r="169" ht="15.75" customHeight="1">
      <c r="C169" s="79"/>
    </row>
    <row r="170" ht="15.75" customHeight="1">
      <c r="C170" s="79"/>
    </row>
    <row r="171" ht="15.75" customHeight="1">
      <c r="C171" s="79"/>
    </row>
    <row r="172" ht="15.75" customHeight="1">
      <c r="C172" s="79"/>
    </row>
    <row r="173" ht="15.75" customHeight="1">
      <c r="C173" s="79"/>
    </row>
    <row r="174" ht="15.75" customHeight="1">
      <c r="C174" s="79"/>
    </row>
    <row r="175" ht="15.75" customHeight="1">
      <c r="C175" s="79"/>
    </row>
    <row r="176" ht="15.75" customHeight="1">
      <c r="C176" s="79"/>
    </row>
    <row r="177" ht="15.75" customHeight="1">
      <c r="C177" s="79"/>
    </row>
    <row r="178" ht="15.75" customHeight="1">
      <c r="C178" s="79"/>
    </row>
    <row r="179" ht="15.75" customHeight="1">
      <c r="C179" s="79"/>
    </row>
    <row r="180" ht="15.75" customHeight="1">
      <c r="C180" s="79"/>
    </row>
    <row r="181" ht="15.75" customHeight="1">
      <c r="C181" s="79"/>
    </row>
    <row r="182" ht="15.75" customHeight="1">
      <c r="C182" s="79"/>
    </row>
    <row r="183" ht="15.75" customHeight="1">
      <c r="C183" s="79"/>
    </row>
    <row r="184" ht="15.75" customHeight="1">
      <c r="C184" s="79"/>
    </row>
    <row r="185" ht="15.75" customHeight="1">
      <c r="C185" s="79"/>
    </row>
    <row r="186" ht="15.75" customHeight="1">
      <c r="C186" s="79"/>
    </row>
    <row r="187" ht="15.75" customHeight="1">
      <c r="C187" s="79"/>
    </row>
    <row r="188" ht="15.75" customHeight="1">
      <c r="C188" s="79"/>
    </row>
    <row r="189" ht="15.75" customHeight="1">
      <c r="C189" s="79"/>
    </row>
    <row r="190" ht="15.75" customHeight="1">
      <c r="C190" s="79"/>
    </row>
    <row r="191" ht="15.75" customHeight="1">
      <c r="C191" s="79"/>
    </row>
    <row r="192" ht="15.75" customHeight="1">
      <c r="C192" s="79"/>
    </row>
    <row r="193" ht="15.75" customHeight="1">
      <c r="C193" s="79"/>
    </row>
    <row r="194" ht="15.75" customHeight="1">
      <c r="C194" s="79"/>
    </row>
    <row r="195" ht="15.75" customHeight="1">
      <c r="C195" s="79"/>
    </row>
    <row r="196" ht="15.75" customHeight="1">
      <c r="C196" s="79"/>
    </row>
    <row r="197" ht="15.75" customHeight="1">
      <c r="C197" s="79"/>
    </row>
    <row r="198" ht="15.75" customHeight="1">
      <c r="C198" s="79"/>
    </row>
    <row r="199" ht="15.75" customHeight="1">
      <c r="C199" s="79"/>
    </row>
    <row r="200" ht="15.75" customHeight="1">
      <c r="C200" s="79"/>
    </row>
    <row r="201" ht="15.75" customHeight="1">
      <c r="C201" s="79"/>
    </row>
    <row r="202" ht="15.75" customHeight="1">
      <c r="C202" s="79"/>
    </row>
    <row r="203" ht="15.75" customHeight="1">
      <c r="C203" s="79"/>
    </row>
    <row r="204" ht="15.75" customHeight="1">
      <c r="C204" s="79"/>
    </row>
    <row r="205" ht="15.75" customHeight="1">
      <c r="C205" s="79"/>
    </row>
    <row r="206" ht="15.75" customHeight="1">
      <c r="C206" s="79"/>
    </row>
    <row r="207" ht="15.75" customHeight="1">
      <c r="C207" s="79"/>
    </row>
    <row r="208" ht="15.75" customHeight="1">
      <c r="C208" s="79"/>
    </row>
    <row r="209" ht="15.75" customHeight="1">
      <c r="C209" s="79"/>
    </row>
    <row r="210" ht="15.75" customHeight="1">
      <c r="C210" s="79"/>
    </row>
    <row r="211" ht="15.75" customHeight="1">
      <c r="C211" s="79"/>
    </row>
    <row r="212" ht="15.75" customHeight="1">
      <c r="C212" s="79"/>
    </row>
    <row r="213" ht="15.75" customHeight="1">
      <c r="C213" s="79"/>
    </row>
    <row r="214" ht="15.75" customHeight="1">
      <c r="C214" s="79"/>
    </row>
    <row r="215" ht="15.75" customHeight="1">
      <c r="C215" s="79"/>
    </row>
    <row r="216" ht="15.75" customHeight="1">
      <c r="C216" s="79"/>
    </row>
    <row r="217" ht="15.75" customHeight="1">
      <c r="C217" s="79"/>
    </row>
    <row r="218" ht="15.75" customHeight="1">
      <c r="C218" s="79"/>
    </row>
    <row r="219" ht="15.75" customHeight="1">
      <c r="C219" s="79"/>
    </row>
    <row r="220" ht="15.75" customHeight="1">
      <c r="C220" s="7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4"/>
    <mergeCell ref="B1:J1"/>
    <mergeCell ref="B2:J2"/>
    <mergeCell ref="B3:J4"/>
    <mergeCell ref="A6:J6"/>
    <mergeCell ref="A7:J7"/>
  </mergeCells>
  <printOptions/>
  <pageMargins bottom="0.0" footer="0.0" header="0.0" left="0.0" right="0.0" top="0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75"/>
    <col customWidth="1" min="2" max="2" width="52.63"/>
    <col customWidth="1" min="3" max="3" width="27.38"/>
    <col customWidth="1" min="4" max="4" width="8.38"/>
    <col customWidth="1" min="5" max="6" width="10.88"/>
    <col customWidth="1" min="7" max="7" width="12.25"/>
    <col customWidth="1" min="8" max="24" width="9.13"/>
  </cols>
  <sheetData>
    <row r="1" ht="15.0" customHeight="1">
      <c r="A1" s="1"/>
      <c r="B1" s="2" t="s">
        <v>0</v>
      </c>
      <c r="C1" s="3"/>
      <c r="D1" s="3"/>
      <c r="E1" s="3"/>
      <c r="F1" s="3"/>
      <c r="G1" s="92"/>
    </row>
    <row r="2" ht="14.25" customHeight="1">
      <c r="A2" s="4"/>
      <c r="B2" s="93" t="s">
        <v>1</v>
      </c>
      <c r="C2" s="94"/>
      <c r="D2" s="94"/>
      <c r="E2" s="94"/>
      <c r="F2" s="94"/>
      <c r="G2" s="94"/>
    </row>
    <row r="3" ht="14.25" customHeight="1">
      <c r="A3" s="4"/>
      <c r="B3" s="6"/>
      <c r="C3" s="7"/>
      <c r="D3" s="7"/>
      <c r="E3" s="8"/>
      <c r="F3" s="8"/>
      <c r="G3" s="6"/>
    </row>
    <row r="4" ht="66.75" customHeight="1">
      <c r="A4" s="4"/>
      <c r="B4" s="5" t="s">
        <v>2</v>
      </c>
      <c r="C4" s="3"/>
      <c r="D4" s="3"/>
      <c r="E4" s="3"/>
      <c r="F4" s="3"/>
      <c r="G4" s="3"/>
    </row>
    <row r="5" ht="64.5" customHeight="1">
      <c r="A5" s="27" t="s">
        <v>3</v>
      </c>
      <c r="B5" s="27" t="s">
        <v>4</v>
      </c>
      <c r="C5" s="27" t="s">
        <v>5</v>
      </c>
      <c r="D5" s="27" t="s">
        <v>989</v>
      </c>
      <c r="E5" s="27" t="s">
        <v>1013</v>
      </c>
      <c r="F5" s="27" t="s">
        <v>1014</v>
      </c>
      <c r="G5" s="27" t="s">
        <v>1015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ht="21.0" customHeight="1">
      <c r="A6" s="10" t="s">
        <v>1016</v>
      </c>
      <c r="B6" s="11"/>
      <c r="C6" s="11"/>
      <c r="D6" s="11"/>
      <c r="E6" s="11"/>
      <c r="F6" s="11"/>
      <c r="G6" s="12"/>
    </row>
    <row r="7" ht="14.25" customHeight="1">
      <c r="A7" s="13" t="s">
        <v>101</v>
      </c>
    </row>
    <row r="8" ht="15.75" customHeight="1">
      <c r="A8" s="14" t="s">
        <v>1017</v>
      </c>
      <c r="B8" s="15" t="s">
        <v>1018</v>
      </c>
      <c r="C8" s="95" t="str">
        <f>HYPERLINK("https://ra-matina.ru/?vendor_code=ТО-33")</f>
        <v>https://ra-matina.ru/?vendor_code=ТО-33</v>
      </c>
      <c r="D8" s="31">
        <v>5.0</v>
      </c>
      <c r="E8" s="96">
        <v>5400.0</v>
      </c>
      <c r="F8" s="96">
        <v>27000.0</v>
      </c>
      <c r="G8" s="31" t="s">
        <v>1019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5.75" customHeight="1">
      <c r="A9" s="97" t="s">
        <v>1020</v>
      </c>
      <c r="B9" s="22" t="s">
        <v>1021</v>
      </c>
      <c r="C9" s="98" t="str">
        <f>HYPERLINK("https://ra-matina.ru/?vendor_code=ТО-32")</f>
        <v>https://ra-matina.ru/?vendor_code=ТО-32</v>
      </c>
      <c r="D9" s="35">
        <v>5.0</v>
      </c>
      <c r="E9" s="96">
        <v>5400.0</v>
      </c>
      <c r="F9" s="96">
        <v>27000.0</v>
      </c>
      <c r="G9" s="35" t="s">
        <v>1022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97" t="s">
        <v>1023</v>
      </c>
      <c r="B10" s="22" t="s">
        <v>1024</v>
      </c>
      <c r="C10" s="98" t="str">
        <f>HYPERLINK("https://ra-matina.ru/?vendor_code=ТО-24")</f>
        <v>https://ra-matina.ru/?vendor_code=ТО-24</v>
      </c>
      <c r="D10" s="35">
        <v>5.0</v>
      </c>
      <c r="E10" s="96">
        <v>5400.0</v>
      </c>
      <c r="F10" s="96">
        <v>27000.0</v>
      </c>
      <c r="G10" s="35" t="s">
        <v>1022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75" customHeight="1">
      <c r="A11" s="97" t="s">
        <v>1025</v>
      </c>
      <c r="B11" s="22" t="s">
        <v>1026</v>
      </c>
      <c r="C11" s="98" t="str">
        <f>HYPERLINK("https://ra-matina.ru/?vendor_code=ТО-1")</f>
        <v>https://ra-matina.ru/?vendor_code=ТО-1</v>
      </c>
      <c r="D11" s="35">
        <v>6.0</v>
      </c>
      <c r="E11" s="96">
        <v>6800.0</v>
      </c>
      <c r="F11" s="36">
        <v>24500.0</v>
      </c>
      <c r="G11" s="35" t="s">
        <v>1027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5.75" customHeight="1">
      <c r="A12" s="97" t="s">
        <v>1028</v>
      </c>
      <c r="B12" s="22" t="s">
        <v>1029</v>
      </c>
      <c r="C12" s="98" t="str">
        <f>HYPERLINK("https://ra-matina.ru/?vendor_code=ТО-3")</f>
        <v>https://ra-matina.ru/?vendor_code=ТО-3</v>
      </c>
      <c r="D12" s="35">
        <v>6.0</v>
      </c>
      <c r="E12" s="96">
        <v>6800.0</v>
      </c>
      <c r="F12" s="99">
        <v>29100.0</v>
      </c>
      <c r="G12" s="35" t="s">
        <v>1027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5.75" customHeight="1">
      <c r="A13" s="97" t="s">
        <v>1030</v>
      </c>
      <c r="B13" s="22" t="s">
        <v>1031</v>
      </c>
      <c r="C13" s="98" t="str">
        <f>HYPERLINK("https://ra-matina.ru/?vendor_code=ТО 4")</f>
        <v>https://ra-matina.ru/?vendor_code=ТО 4</v>
      </c>
      <c r="D13" s="35">
        <v>6.0</v>
      </c>
      <c r="E13" s="96">
        <v>6800.0</v>
      </c>
      <c r="F13" s="99">
        <v>29100.0</v>
      </c>
      <c r="G13" s="35" t="s">
        <v>1027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5.75" customHeight="1">
      <c r="A14" s="97" t="s">
        <v>1032</v>
      </c>
      <c r="B14" s="22" t="s">
        <v>1033</v>
      </c>
      <c r="C14" s="98" t="str">
        <f>HYPERLINK("https://ra-matina.ru/?vendor_code=ТО-2")</f>
        <v>https://ra-matina.ru/?vendor_code=ТО-2</v>
      </c>
      <c r="D14" s="35">
        <v>6.0</v>
      </c>
      <c r="E14" s="96">
        <v>6800.0</v>
      </c>
      <c r="F14" s="99">
        <v>29100.0</v>
      </c>
      <c r="G14" s="35" t="s">
        <v>1027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5.75" customHeight="1">
      <c r="A15" s="97" t="s">
        <v>1034</v>
      </c>
      <c r="B15" s="22" t="s">
        <v>1035</v>
      </c>
      <c r="C15" s="98" t="str">
        <f>HYPERLINK("https://ra-matina.ru/?vendor_code=ТО-11")</f>
        <v>https://ra-matina.ru/?vendor_code=ТО-11</v>
      </c>
      <c r="D15" s="35">
        <v>5.0</v>
      </c>
      <c r="E15" s="96">
        <v>5400.0</v>
      </c>
      <c r="F15" s="96">
        <v>27000.0</v>
      </c>
      <c r="G15" s="35" t="s">
        <v>1022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5.75" customHeight="1">
      <c r="A16" s="97" t="s">
        <v>1036</v>
      </c>
      <c r="B16" s="22" t="s">
        <v>1037</v>
      </c>
      <c r="C16" s="98" t="str">
        <f>HYPERLINK("https://ra-matina.ru/?vendor_code=ТО-12")</f>
        <v>https://ra-matina.ru/?vendor_code=ТО-12</v>
      </c>
      <c r="D16" s="35">
        <v>5.0</v>
      </c>
      <c r="E16" s="96">
        <v>5400.0</v>
      </c>
      <c r="F16" s="96">
        <v>27000.0</v>
      </c>
      <c r="G16" s="35" t="s">
        <v>1022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5.75" customHeight="1">
      <c r="A17" s="97" t="s">
        <v>1038</v>
      </c>
      <c r="B17" s="22" t="s">
        <v>1039</v>
      </c>
      <c r="C17" s="98" t="str">
        <f>HYPERLINK("https://ra-matina.ru/?vendor_code=ТО-19")</f>
        <v>https://ra-matina.ru/?vendor_code=ТО-19</v>
      </c>
      <c r="D17" s="35">
        <v>5.0</v>
      </c>
      <c r="E17" s="96">
        <v>6800.0</v>
      </c>
      <c r="F17" s="96">
        <v>27000.0</v>
      </c>
      <c r="G17" s="35" t="s">
        <v>1022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5.75" customHeight="1">
      <c r="A18" s="97" t="s">
        <v>1040</v>
      </c>
      <c r="B18" s="22" t="s">
        <v>1041</v>
      </c>
      <c r="C18" s="98" t="str">
        <f>HYPERLINK("https://ra-matina.ru/?vendor_code=ТО-20")</f>
        <v>https://ra-matina.ru/?vendor_code=ТО-20</v>
      </c>
      <c r="D18" s="35">
        <v>5.0</v>
      </c>
      <c r="E18" s="96">
        <v>6800.0</v>
      </c>
      <c r="F18" s="96">
        <v>27000.0</v>
      </c>
      <c r="G18" s="35" t="s">
        <v>1022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97" t="s">
        <v>1042</v>
      </c>
      <c r="B19" s="22" t="s">
        <v>1043</v>
      </c>
      <c r="C19" s="98" t="str">
        <f>HYPERLINK("https://ra-matina.ru/?vendor_code=ТО 22")</f>
        <v>https://ra-matina.ru/?vendor_code=ТО 22</v>
      </c>
      <c r="D19" s="35">
        <v>5.0</v>
      </c>
      <c r="E19" s="96">
        <v>6800.0</v>
      </c>
      <c r="F19" s="96">
        <v>27000.0</v>
      </c>
      <c r="G19" s="35" t="s">
        <v>1022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5.75" customHeight="1">
      <c r="A20" s="97" t="s">
        <v>1044</v>
      </c>
      <c r="B20" s="22" t="s">
        <v>1045</v>
      </c>
      <c r="C20" s="98" t="str">
        <f>HYPERLINK("https://ra-matina.ru/?vendor_code=ТО-21")</f>
        <v>https://ra-matina.ru/?vendor_code=ТО-21</v>
      </c>
      <c r="D20" s="35">
        <v>5.0</v>
      </c>
      <c r="E20" s="96">
        <v>6800.0</v>
      </c>
      <c r="F20" s="96">
        <v>27000.0</v>
      </c>
      <c r="G20" s="35" t="s">
        <v>1022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97" t="s">
        <v>1046</v>
      </c>
      <c r="B21" s="22" t="s">
        <v>1047</v>
      </c>
      <c r="C21" s="98" t="str">
        <f>HYPERLINK("https://ra-matina.ru/?vendor_code=ТО-23")</f>
        <v>https://ra-matina.ru/?vendor_code=ТО-23</v>
      </c>
      <c r="D21" s="35">
        <v>5.0</v>
      </c>
      <c r="E21" s="96">
        <v>6800.0</v>
      </c>
      <c r="F21" s="96">
        <v>27000.0</v>
      </c>
      <c r="G21" s="35" t="s">
        <v>1022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97" t="s">
        <v>1048</v>
      </c>
      <c r="B22" s="22" t="s">
        <v>1049</v>
      </c>
      <c r="C22" s="98" t="str">
        <f>HYPERLINK("https://ra-matina.ru/?vendor_code=ТО-25")</f>
        <v>https://ra-matina.ru/?vendor_code=ТО-25</v>
      </c>
      <c r="D22" s="35">
        <v>5.0</v>
      </c>
      <c r="E22" s="96">
        <v>5400.0</v>
      </c>
      <c r="F22" s="96">
        <v>27000.0</v>
      </c>
      <c r="G22" s="35" t="s">
        <v>1022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97" t="s">
        <v>1050</v>
      </c>
      <c r="B23" s="22" t="s">
        <v>1051</v>
      </c>
      <c r="C23" s="98" t="str">
        <f>HYPERLINK("https://ra-matina.ru/?vendor_code=ТО-26")</f>
        <v>https://ra-matina.ru/?vendor_code=ТО-26</v>
      </c>
      <c r="D23" s="35">
        <v>5.0</v>
      </c>
      <c r="E23" s="96">
        <v>5400.0</v>
      </c>
      <c r="F23" s="96">
        <v>27000.0</v>
      </c>
      <c r="G23" s="35" t="s">
        <v>1022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97" t="s">
        <v>1052</v>
      </c>
      <c r="B24" s="22" t="s">
        <v>1053</v>
      </c>
      <c r="C24" s="98" t="str">
        <f>HYPERLINK("https://ra-matina.ru/?vendor_code=ТО-27")</f>
        <v>https://ra-matina.ru/?vendor_code=ТО-27</v>
      </c>
      <c r="D24" s="35">
        <v>5.0</v>
      </c>
      <c r="E24" s="96">
        <v>5400.0</v>
      </c>
      <c r="F24" s="96">
        <v>27000.0</v>
      </c>
      <c r="G24" s="35" t="s">
        <v>1022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97" t="s">
        <v>1054</v>
      </c>
      <c r="B25" s="22" t="s">
        <v>1055</v>
      </c>
      <c r="C25" s="98" t="str">
        <f>HYPERLINK("https://ra-matina.ru/?vendor_code=ТО-28")</f>
        <v>https://ra-matina.ru/?vendor_code=ТО-28</v>
      </c>
      <c r="D25" s="35">
        <v>5.0</v>
      </c>
      <c r="E25" s="96">
        <v>5400.0</v>
      </c>
      <c r="F25" s="96">
        <v>27000.0</v>
      </c>
      <c r="G25" s="35" t="s">
        <v>1022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97" t="s">
        <v>1056</v>
      </c>
      <c r="B26" s="22" t="s">
        <v>1057</v>
      </c>
      <c r="C26" s="98" t="str">
        <f>HYPERLINK("https://ra-matina.ru/?vendor_code=ТО-16")</f>
        <v>https://ra-matina.ru/?vendor_code=ТО-16</v>
      </c>
      <c r="D26" s="35">
        <v>3.0</v>
      </c>
      <c r="E26" s="96">
        <v>5400.0</v>
      </c>
      <c r="F26" s="99">
        <v>13500.0</v>
      </c>
      <c r="G26" s="35" t="s">
        <v>1019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97" t="s">
        <v>1058</v>
      </c>
      <c r="B27" s="22" t="s">
        <v>1059</v>
      </c>
      <c r="C27" s="98" t="str">
        <f>HYPERLINK("https://ra-matina.ru/?vendor_code=ТО-17")</f>
        <v>https://ra-matina.ru/?vendor_code=ТО-17</v>
      </c>
      <c r="D27" s="35">
        <v>3.0</v>
      </c>
      <c r="E27" s="96">
        <v>5400.0</v>
      </c>
      <c r="F27" s="99">
        <v>13500.0</v>
      </c>
      <c r="G27" s="35" t="s">
        <v>1019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97" t="s">
        <v>1060</v>
      </c>
      <c r="B28" s="22" t="s">
        <v>1061</v>
      </c>
      <c r="C28" s="98" t="str">
        <f>HYPERLINK("https://ra-matina.ru/?vendor_code=ТО-18")</f>
        <v>https://ra-matina.ru/?vendor_code=ТО-18</v>
      </c>
      <c r="D28" s="35">
        <v>3.0</v>
      </c>
      <c r="E28" s="96">
        <v>5400.0</v>
      </c>
      <c r="F28" s="99">
        <v>13500.0</v>
      </c>
      <c r="G28" s="35" t="s">
        <v>1019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97" t="s">
        <v>1062</v>
      </c>
      <c r="B29" s="22" t="s">
        <v>1063</v>
      </c>
      <c r="C29" s="98" t="str">
        <f>HYPERLINK("https://ra-matina.ru/?vendor_code=ТО-31")</f>
        <v>https://ra-matina.ru/?vendor_code=ТО-31</v>
      </c>
      <c r="D29" s="35">
        <v>5.0</v>
      </c>
      <c r="E29" s="96">
        <v>5400.0</v>
      </c>
      <c r="F29" s="96">
        <v>27000.0</v>
      </c>
      <c r="G29" s="35" t="s">
        <v>1022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97" t="s">
        <v>1064</v>
      </c>
      <c r="B30" s="22" t="s">
        <v>1065</v>
      </c>
      <c r="C30" s="98" t="str">
        <f>HYPERLINK("https://ra-matina.ru/?vendor_code=ТО-9")</f>
        <v>https://ra-matina.ru/?vendor_code=ТО-9</v>
      </c>
      <c r="D30" s="35">
        <v>5.0</v>
      </c>
      <c r="E30" s="96">
        <v>5400.0</v>
      </c>
      <c r="F30" s="96">
        <v>27000.0</v>
      </c>
      <c r="G30" s="35" t="s">
        <v>1022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97" t="s">
        <v>1066</v>
      </c>
      <c r="B31" s="22" t="s">
        <v>1067</v>
      </c>
      <c r="C31" s="98" t="str">
        <f>HYPERLINK("https://ra-matina.ru/?vendor_code=ТО-10")</f>
        <v>https://ra-matina.ru/?vendor_code=ТО-10</v>
      </c>
      <c r="D31" s="35">
        <v>5.0</v>
      </c>
      <c r="E31" s="96">
        <v>5400.0</v>
      </c>
      <c r="F31" s="96">
        <v>27000.0</v>
      </c>
      <c r="G31" s="35" t="s">
        <v>1022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97" t="s">
        <v>1068</v>
      </c>
      <c r="B32" s="22" t="s">
        <v>1069</v>
      </c>
      <c r="C32" s="98" t="str">
        <f>HYPERLINK("https://ra-matina.ru/?vendor_code=ТО-30")</f>
        <v>https://ra-matina.ru/?vendor_code=ТО-30</v>
      </c>
      <c r="D32" s="35">
        <v>5.0</v>
      </c>
      <c r="E32" s="96">
        <v>5400.0</v>
      </c>
      <c r="F32" s="96">
        <v>27000.0</v>
      </c>
      <c r="G32" s="35" t="s">
        <v>1022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97" t="s">
        <v>1070</v>
      </c>
      <c r="B33" s="22" t="s">
        <v>1071</v>
      </c>
      <c r="C33" s="98" t="str">
        <f>HYPERLINK("https://ra-matina.ru/?vendor_code=ТО-6")</f>
        <v>https://ra-matina.ru/?vendor_code=ТО-6</v>
      </c>
      <c r="D33" s="35">
        <v>3.0</v>
      </c>
      <c r="E33" s="96">
        <v>5400.0</v>
      </c>
      <c r="F33" s="99">
        <v>13500.0</v>
      </c>
      <c r="G33" s="35" t="s">
        <v>1019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97" t="s">
        <v>1072</v>
      </c>
      <c r="B34" s="22" t="s">
        <v>1073</v>
      </c>
      <c r="C34" s="98" t="str">
        <f>HYPERLINK("https://ra-matina.ru/?vendor_code=ТО-7")</f>
        <v>https://ra-matina.ru/?vendor_code=ТО-7</v>
      </c>
      <c r="D34" s="35">
        <v>3.0</v>
      </c>
      <c r="E34" s="96">
        <v>5400.0</v>
      </c>
      <c r="F34" s="99">
        <v>13500.0</v>
      </c>
      <c r="G34" s="35" t="s">
        <v>1019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97" t="s">
        <v>1074</v>
      </c>
      <c r="B35" s="22" t="s">
        <v>1075</v>
      </c>
      <c r="C35" s="98" t="str">
        <f>HYPERLINK("https://ra-matina.ru/?vendor_code=ТО-8")</f>
        <v>https://ra-matina.ru/?vendor_code=ТО-8</v>
      </c>
      <c r="D35" s="35">
        <v>3.0</v>
      </c>
      <c r="E35" s="96">
        <v>5400.0</v>
      </c>
      <c r="F35" s="99">
        <v>13500.0</v>
      </c>
      <c r="G35" s="35" t="s">
        <v>1019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97" t="s">
        <v>1076</v>
      </c>
      <c r="B36" s="22" t="s">
        <v>1077</v>
      </c>
      <c r="C36" s="98" t="str">
        <f>HYPERLINK("https://ra-matina.ru/?vendor_code=ТО-29")</f>
        <v>https://ra-matina.ru/?vendor_code=ТО-29</v>
      </c>
      <c r="D36" s="35">
        <v>4.0</v>
      </c>
      <c r="E36" s="96">
        <v>5400.0</v>
      </c>
      <c r="F36" s="96">
        <v>27000.0</v>
      </c>
      <c r="G36" s="35" t="s">
        <v>1022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97" t="s">
        <v>1078</v>
      </c>
      <c r="B37" s="22" t="s">
        <v>1079</v>
      </c>
      <c r="C37" s="98" t="str">
        <f>HYPERLINK("https://ra-matina.ru/?vendor_code=ТО-15")</f>
        <v>https://ra-matina.ru/?vendor_code=ТО-15</v>
      </c>
      <c r="D37" s="35">
        <v>5.0</v>
      </c>
      <c r="E37" s="96">
        <v>6800.0</v>
      </c>
      <c r="F37" s="99">
        <v>29100.0</v>
      </c>
      <c r="G37" s="35" t="s">
        <v>1022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97" t="s">
        <v>1080</v>
      </c>
      <c r="B38" s="22" t="s">
        <v>1081</v>
      </c>
      <c r="C38" s="98" t="str">
        <f>HYPERLINK("https://ra-matina.ru/?vendor_code=ТО-13")</f>
        <v>https://ra-matina.ru/?vendor_code=ТО-13</v>
      </c>
      <c r="D38" s="35">
        <v>5.0</v>
      </c>
      <c r="E38" s="96">
        <v>6800.0</v>
      </c>
      <c r="F38" s="99">
        <v>29100.0</v>
      </c>
      <c r="G38" s="35" t="s">
        <v>1022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97" t="s">
        <v>1082</v>
      </c>
      <c r="B39" s="22" t="s">
        <v>1083</v>
      </c>
      <c r="C39" s="98" t="str">
        <f>HYPERLINK("https://ra-matina.ru/?vendor_code=ТО 14")</f>
        <v>https://ra-matina.ru/?vendor_code=ТО 14</v>
      </c>
      <c r="D39" s="35">
        <v>5.0</v>
      </c>
      <c r="E39" s="96">
        <v>6800.0</v>
      </c>
      <c r="F39" s="99">
        <v>29100.0</v>
      </c>
      <c r="G39" s="35" t="s">
        <v>1022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97" t="s">
        <v>1084</v>
      </c>
      <c r="B40" s="22" t="s">
        <v>1085</v>
      </c>
      <c r="C40" s="98" t="str">
        <f>HYPERLINK("https://ra-matina.ru/?vendor_code=ТО-5")</f>
        <v>https://ra-matina.ru/?vendor_code=ТО-5</v>
      </c>
      <c r="D40" s="35">
        <v>3.0</v>
      </c>
      <c r="E40" s="96">
        <v>6800.0</v>
      </c>
      <c r="F40" s="99">
        <v>13500.0</v>
      </c>
      <c r="G40" s="35" t="s">
        <v>1019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ht="15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ht="15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ht="15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ht="15.75" customHeight="1">
      <c r="A45" s="28"/>
      <c r="B45" s="100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ht="15.75" customHeight="1">
      <c r="A46" s="28"/>
      <c r="B46" s="100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ht="15.75" customHeight="1">
      <c r="A47" s="28"/>
      <c r="B47" s="100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ht="15.75" customHeight="1">
      <c r="A48" s="28"/>
      <c r="B48" s="100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ht="15.75" customHeight="1">
      <c r="A49" s="28"/>
      <c r="B49" s="100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ht="15.75" customHeight="1">
      <c r="A50" s="28"/>
      <c r="B50" s="100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ht="15.75" customHeight="1">
      <c r="A51" s="28"/>
      <c r="B51" s="100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ht="15.75" customHeight="1">
      <c r="A52" s="28"/>
      <c r="B52" s="100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ht="15.75" customHeight="1">
      <c r="A53" s="28"/>
      <c r="B53" s="100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ht="15.75" customHeight="1">
      <c r="A54" s="28"/>
      <c r="B54" s="100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</row>
    <row r="55" ht="15.75" customHeight="1">
      <c r="A55" s="28"/>
      <c r="B55" s="100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</row>
    <row r="56" ht="15.75" customHeight="1">
      <c r="A56" s="28"/>
      <c r="B56" s="100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</row>
    <row r="57" ht="15.75" customHeight="1">
      <c r="A57" s="28"/>
      <c r="B57" s="100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</row>
    <row r="58" ht="15.75" customHeight="1">
      <c r="A58" s="28"/>
      <c r="B58" s="100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</row>
    <row r="59" ht="15.75" customHeight="1">
      <c r="A59" s="28"/>
      <c r="B59" s="100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</row>
    <row r="60" ht="15.75" customHeight="1">
      <c r="A60" s="28"/>
      <c r="B60" s="100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</row>
    <row r="61" ht="15.75" customHeight="1">
      <c r="A61" s="28"/>
      <c r="B61" s="100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</row>
    <row r="62" ht="15.75" customHeight="1">
      <c r="A62" s="28"/>
      <c r="B62" s="100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</row>
    <row r="63" ht="15.75" customHeight="1">
      <c r="A63" s="28"/>
      <c r="B63" s="100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</row>
    <row r="64" ht="15.75" customHeight="1">
      <c r="A64" s="28"/>
      <c r="B64" s="100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</row>
    <row r="65" ht="15.75" customHeight="1">
      <c r="A65" s="28"/>
      <c r="B65" s="100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</row>
    <row r="66" ht="15.75" customHeight="1">
      <c r="A66" s="28"/>
      <c r="B66" s="100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</row>
    <row r="67" ht="15.75" customHeight="1">
      <c r="A67" s="28"/>
      <c r="B67" s="100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  <row r="68" ht="15.75" customHeight="1">
      <c r="A68" s="28"/>
      <c r="B68" s="100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</row>
    <row r="69" ht="15.75" customHeight="1">
      <c r="A69" s="28"/>
      <c r="B69" s="100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</row>
    <row r="70" ht="15.75" customHeight="1">
      <c r="A70" s="28"/>
      <c r="B70" s="100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</row>
    <row r="71" ht="15.75" customHeight="1">
      <c r="A71" s="28"/>
      <c r="B71" s="100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</row>
    <row r="72" ht="15.75" customHeight="1">
      <c r="A72" s="28"/>
      <c r="B72" s="100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</row>
    <row r="73" ht="15.75" customHeight="1">
      <c r="A73" s="28"/>
      <c r="B73" s="100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</row>
    <row r="74" ht="15.75" customHeight="1">
      <c r="A74" s="28"/>
      <c r="B74" s="100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</row>
    <row r="75" ht="15.75" customHeight="1">
      <c r="A75" s="28"/>
      <c r="B75" s="100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</row>
    <row r="76" ht="15.75" customHeight="1">
      <c r="A76" s="28"/>
      <c r="B76" s="100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</row>
    <row r="77" ht="15.75" customHeight="1">
      <c r="A77" s="28"/>
      <c r="B77" s="100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</row>
    <row r="78" ht="15.75" customHeight="1">
      <c r="A78" s="28"/>
      <c r="B78" s="100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</row>
    <row r="79" ht="15.75" customHeight="1">
      <c r="A79" s="28"/>
      <c r="B79" s="100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</row>
    <row r="80" ht="15.75" customHeight="1">
      <c r="A80" s="28"/>
      <c r="B80" s="100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</row>
    <row r="81" ht="15.75" customHeight="1">
      <c r="A81" s="28"/>
      <c r="B81" s="100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</row>
    <row r="82" ht="15.75" customHeight="1">
      <c r="A82" s="28"/>
      <c r="B82" s="100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</row>
    <row r="83" ht="15.75" customHeight="1">
      <c r="A83" s="28"/>
      <c r="B83" s="100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</row>
    <row r="84" ht="15.75" customHeight="1">
      <c r="A84" s="28"/>
      <c r="B84" s="100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</row>
    <row r="85" ht="15.75" customHeight="1">
      <c r="A85" s="28"/>
      <c r="B85" s="100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</row>
    <row r="86" ht="15.75" customHeight="1">
      <c r="A86" s="28"/>
      <c r="B86" s="100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87" ht="15.75" customHeight="1">
      <c r="A87" s="28"/>
      <c r="B87" s="100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</row>
    <row r="88" ht="15.75" customHeight="1">
      <c r="A88" s="28"/>
      <c r="B88" s="100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</row>
    <row r="89" ht="15.75" customHeight="1">
      <c r="A89" s="28"/>
      <c r="B89" s="100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</row>
    <row r="90" ht="15.75" customHeight="1">
      <c r="A90" s="28"/>
      <c r="B90" s="100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</row>
    <row r="91" ht="15.75" customHeight="1">
      <c r="A91" s="28"/>
      <c r="B91" s="100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</row>
    <row r="92" ht="15.75" customHeight="1">
      <c r="A92" s="28"/>
      <c r="B92" s="100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</row>
    <row r="93" ht="15.75" customHeight="1">
      <c r="A93" s="28"/>
      <c r="B93" s="100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</row>
    <row r="94" ht="15.75" customHeight="1">
      <c r="A94" s="28"/>
      <c r="B94" s="100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</row>
    <row r="95" ht="15.75" customHeight="1">
      <c r="A95" s="28"/>
      <c r="B95" s="100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</row>
    <row r="96" ht="15.75" customHeight="1">
      <c r="A96" s="28"/>
      <c r="B96" s="100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</row>
    <row r="97" ht="15.75" customHeight="1">
      <c r="A97" s="28"/>
      <c r="B97" s="100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</row>
    <row r="98" ht="15.75" customHeight="1">
      <c r="A98" s="28"/>
      <c r="B98" s="100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</row>
    <row r="99" ht="15.75" customHeight="1">
      <c r="A99" s="28"/>
      <c r="B99" s="100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</row>
    <row r="100" ht="15.75" customHeight="1">
      <c r="A100" s="28"/>
      <c r="B100" s="100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</row>
    <row r="101" ht="15.75" customHeight="1">
      <c r="A101" s="28"/>
      <c r="B101" s="100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</row>
    <row r="102" ht="15.75" customHeight="1">
      <c r="A102" s="28"/>
      <c r="B102" s="100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</row>
    <row r="103" ht="15.75" customHeight="1">
      <c r="A103" s="28"/>
      <c r="B103" s="100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</row>
    <row r="104" ht="15.75" customHeight="1">
      <c r="A104" s="28"/>
      <c r="B104" s="100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</row>
    <row r="105" ht="15.75" customHeight="1">
      <c r="A105" s="28"/>
      <c r="B105" s="100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</row>
    <row r="106" ht="15.75" customHeight="1">
      <c r="A106" s="28"/>
      <c r="B106" s="100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</row>
    <row r="107" ht="15.75" customHeight="1">
      <c r="A107" s="28"/>
      <c r="B107" s="100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</row>
    <row r="108" ht="15.75" customHeight="1">
      <c r="A108" s="28"/>
      <c r="B108" s="100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</row>
    <row r="109" ht="15.75" customHeight="1">
      <c r="A109" s="28"/>
      <c r="B109" s="100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</row>
    <row r="110" ht="15.75" customHeight="1">
      <c r="A110" s="28"/>
      <c r="B110" s="100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</row>
    <row r="111" ht="15.75" customHeight="1">
      <c r="A111" s="28"/>
      <c r="B111" s="100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</row>
    <row r="112" ht="15.75" customHeight="1">
      <c r="A112" s="28"/>
      <c r="B112" s="100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</row>
    <row r="113" ht="15.75" customHeight="1">
      <c r="A113" s="28"/>
      <c r="B113" s="100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</row>
    <row r="114" ht="15.75" customHeight="1">
      <c r="A114" s="28"/>
      <c r="B114" s="100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</row>
    <row r="115" ht="15.75" customHeight="1">
      <c r="A115" s="28"/>
      <c r="B115" s="100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</row>
    <row r="116" ht="15.75" customHeight="1">
      <c r="A116" s="28"/>
      <c r="B116" s="100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</row>
    <row r="117" ht="15.75" customHeight="1">
      <c r="A117" s="28"/>
      <c r="B117" s="100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</row>
    <row r="118" ht="15.75" customHeight="1">
      <c r="A118" s="28"/>
      <c r="B118" s="100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</row>
    <row r="119" ht="15.75" customHeight="1">
      <c r="A119" s="28"/>
      <c r="B119" s="100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</row>
    <row r="120" ht="15.75" customHeight="1">
      <c r="A120" s="28"/>
      <c r="B120" s="100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</row>
    <row r="121" ht="15.75" customHeight="1">
      <c r="A121" s="28"/>
      <c r="B121" s="100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</row>
    <row r="122" ht="15.75" customHeight="1">
      <c r="A122" s="28"/>
      <c r="B122" s="100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</row>
    <row r="123" ht="15.75" customHeight="1">
      <c r="A123" s="28"/>
      <c r="B123" s="100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</row>
    <row r="124" ht="15.75" customHeight="1">
      <c r="A124" s="28"/>
      <c r="B124" s="100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</row>
    <row r="125" ht="15.75" customHeight="1">
      <c r="A125" s="28"/>
      <c r="B125" s="100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</row>
    <row r="126" ht="15.75" customHeight="1">
      <c r="A126" s="28"/>
      <c r="B126" s="100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</row>
    <row r="127" ht="15.75" customHeight="1">
      <c r="A127" s="28"/>
      <c r="B127" s="100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</row>
    <row r="128" ht="15.75" customHeight="1">
      <c r="A128" s="28"/>
      <c r="B128" s="100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ht="15.75" customHeight="1">
      <c r="A129" s="28"/>
      <c r="B129" s="100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</row>
    <row r="130" ht="15.75" customHeight="1">
      <c r="A130" s="28"/>
      <c r="B130" s="100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</row>
    <row r="131" ht="15.75" customHeight="1">
      <c r="A131" s="28"/>
      <c r="B131" s="100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</row>
    <row r="132" ht="15.75" customHeight="1">
      <c r="A132" s="28"/>
      <c r="B132" s="100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</row>
    <row r="133" ht="15.75" customHeight="1">
      <c r="A133" s="28"/>
      <c r="B133" s="100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</row>
    <row r="134" ht="15.75" customHeight="1">
      <c r="A134" s="28"/>
      <c r="B134" s="100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</row>
    <row r="135" ht="15.75" customHeight="1">
      <c r="A135" s="28"/>
      <c r="B135" s="100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</row>
    <row r="136" ht="15.75" customHeight="1">
      <c r="A136" s="28"/>
      <c r="B136" s="100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</row>
    <row r="137" ht="15.75" customHeight="1">
      <c r="A137" s="28"/>
      <c r="B137" s="100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</row>
    <row r="138" ht="15.75" customHeight="1">
      <c r="A138" s="28"/>
      <c r="B138" s="100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</row>
    <row r="139" ht="15.75" customHeight="1">
      <c r="A139" s="28"/>
      <c r="B139" s="100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</row>
    <row r="140" ht="15.75" customHeight="1">
      <c r="A140" s="28"/>
      <c r="B140" s="100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</row>
    <row r="141" ht="15.75" customHeight="1">
      <c r="A141" s="28"/>
      <c r="B141" s="100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</row>
    <row r="142" ht="15.75" customHeight="1">
      <c r="A142" s="28"/>
      <c r="B142" s="100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</row>
    <row r="143" ht="15.75" customHeight="1">
      <c r="A143" s="28"/>
      <c r="B143" s="100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</row>
    <row r="144" ht="15.75" customHeight="1">
      <c r="A144" s="28"/>
      <c r="B144" s="100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</row>
    <row r="145" ht="15.75" customHeight="1">
      <c r="A145" s="28"/>
      <c r="B145" s="100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</row>
    <row r="146" ht="15.75" customHeight="1">
      <c r="A146" s="28"/>
      <c r="B146" s="100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</row>
    <row r="147" ht="15.75" customHeight="1">
      <c r="A147" s="28"/>
      <c r="B147" s="100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</row>
    <row r="148" ht="15.75" customHeight="1">
      <c r="A148" s="28"/>
      <c r="B148" s="100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</row>
    <row r="149" ht="15.75" customHeight="1">
      <c r="A149" s="28"/>
      <c r="B149" s="100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</row>
    <row r="150" ht="15.75" customHeight="1">
      <c r="A150" s="28"/>
      <c r="B150" s="100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</row>
    <row r="151" ht="15.75" customHeight="1">
      <c r="A151" s="28"/>
      <c r="B151" s="100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</row>
    <row r="152" ht="15.75" customHeight="1">
      <c r="A152" s="28"/>
      <c r="B152" s="100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</row>
    <row r="153" ht="15.75" customHeight="1">
      <c r="A153" s="28"/>
      <c r="B153" s="100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</row>
    <row r="154" ht="15.75" customHeight="1">
      <c r="A154" s="28"/>
      <c r="B154" s="100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</row>
    <row r="155" ht="15.75" customHeight="1">
      <c r="A155" s="28"/>
      <c r="B155" s="100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</row>
    <row r="156" ht="15.75" customHeight="1">
      <c r="A156" s="28"/>
      <c r="B156" s="100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</row>
    <row r="157" ht="15.75" customHeight="1">
      <c r="A157" s="28"/>
      <c r="B157" s="100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</row>
    <row r="158" ht="15.75" customHeight="1">
      <c r="A158" s="28"/>
      <c r="B158" s="100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</row>
    <row r="159" ht="15.75" customHeight="1">
      <c r="A159" s="28"/>
      <c r="B159" s="100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</row>
    <row r="160" ht="15.75" customHeight="1">
      <c r="A160" s="28"/>
      <c r="B160" s="100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</row>
    <row r="161" ht="15.75" customHeight="1">
      <c r="A161" s="28"/>
      <c r="B161" s="100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</row>
    <row r="162" ht="15.75" customHeight="1">
      <c r="A162" s="28"/>
      <c r="B162" s="100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</row>
    <row r="163" ht="15.75" customHeight="1">
      <c r="A163" s="28"/>
      <c r="B163" s="100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</row>
    <row r="164" ht="15.75" customHeight="1">
      <c r="A164" s="28"/>
      <c r="B164" s="100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</row>
    <row r="165" ht="15.75" customHeight="1">
      <c r="A165" s="28"/>
      <c r="B165" s="100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</row>
    <row r="166" ht="15.75" customHeight="1">
      <c r="A166" s="28"/>
      <c r="B166" s="100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</row>
    <row r="167" ht="15.75" customHeight="1">
      <c r="A167" s="28"/>
      <c r="B167" s="100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</row>
    <row r="168" ht="15.75" customHeight="1">
      <c r="A168" s="28"/>
      <c r="B168" s="100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</row>
    <row r="169" ht="15.75" customHeight="1">
      <c r="A169" s="28"/>
      <c r="B169" s="100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</row>
    <row r="170" ht="15.75" customHeight="1">
      <c r="A170" s="28"/>
      <c r="B170" s="100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</row>
    <row r="171" ht="15.75" customHeight="1">
      <c r="A171" s="28"/>
      <c r="B171" s="100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</row>
    <row r="172" ht="15.75" customHeight="1">
      <c r="A172" s="28"/>
      <c r="B172" s="100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</row>
    <row r="173" ht="15.75" customHeight="1">
      <c r="A173" s="28"/>
      <c r="B173" s="100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</row>
    <row r="174" ht="15.75" customHeight="1">
      <c r="A174" s="28"/>
      <c r="B174" s="100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</row>
    <row r="175" ht="15.75" customHeight="1">
      <c r="A175" s="28"/>
      <c r="B175" s="100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</row>
    <row r="176" ht="15.75" customHeight="1">
      <c r="A176" s="28"/>
      <c r="B176" s="100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</row>
    <row r="177" ht="15.75" customHeight="1">
      <c r="A177" s="28"/>
      <c r="B177" s="100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</row>
    <row r="178" ht="15.75" customHeight="1">
      <c r="A178" s="28"/>
      <c r="B178" s="100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</row>
    <row r="179" ht="15.75" customHeight="1">
      <c r="A179" s="28"/>
      <c r="B179" s="100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</row>
    <row r="180" ht="15.75" customHeight="1">
      <c r="A180" s="28"/>
      <c r="B180" s="100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</row>
    <row r="181" ht="15.75" customHeight="1">
      <c r="A181" s="28"/>
      <c r="B181" s="100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</row>
    <row r="182" ht="15.75" customHeight="1">
      <c r="A182" s="28"/>
      <c r="B182" s="100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</row>
    <row r="183" ht="15.75" customHeight="1">
      <c r="A183" s="28"/>
      <c r="B183" s="100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</row>
    <row r="184" ht="15.75" customHeight="1">
      <c r="A184" s="28"/>
      <c r="B184" s="100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</row>
    <row r="185" ht="15.75" customHeight="1">
      <c r="A185" s="28"/>
      <c r="B185" s="100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</row>
    <row r="186" ht="15.75" customHeight="1">
      <c r="A186" s="28"/>
      <c r="B186" s="100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</row>
    <row r="187" ht="15.75" customHeight="1">
      <c r="A187" s="28"/>
      <c r="B187" s="100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</row>
    <row r="188" ht="15.75" customHeight="1">
      <c r="A188" s="28"/>
      <c r="B188" s="100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</row>
    <row r="189" ht="15.75" customHeight="1">
      <c r="A189" s="28"/>
      <c r="B189" s="100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</row>
    <row r="190" ht="15.75" customHeight="1">
      <c r="A190" s="28"/>
      <c r="B190" s="100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</row>
    <row r="191" ht="15.75" customHeight="1">
      <c r="A191" s="28"/>
      <c r="B191" s="100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</row>
    <row r="192" ht="15.75" customHeight="1">
      <c r="A192" s="28"/>
      <c r="B192" s="100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</row>
    <row r="193" ht="15.75" customHeight="1">
      <c r="A193" s="28"/>
      <c r="B193" s="100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</row>
    <row r="194" ht="15.75" customHeight="1">
      <c r="A194" s="28"/>
      <c r="B194" s="100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</row>
    <row r="195" ht="15.75" customHeight="1">
      <c r="A195" s="28"/>
      <c r="B195" s="100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</row>
    <row r="196" ht="15.75" customHeight="1">
      <c r="A196" s="28"/>
      <c r="B196" s="100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</row>
    <row r="197" ht="15.75" customHeight="1">
      <c r="A197" s="28"/>
      <c r="B197" s="100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</row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A4"/>
    <mergeCell ref="B1:G1"/>
    <mergeCell ref="B2:G2"/>
    <mergeCell ref="B4:G4"/>
    <mergeCell ref="A6:G6"/>
    <mergeCell ref="A7:G7"/>
  </mergeCells>
  <printOptions/>
  <pageMargins bottom="0.0" footer="0.0" header="0.0" left="0.0" right="0.0" top="0.0"/>
  <pageSetup orientation="landscape"/>
  <drawing r:id="rId1"/>
</worksheet>
</file>